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1" sheetId="7" r:id="rId7"/>
  </sheets>
  <definedNames>
    <definedName name="_xlnm.Print_Area" localSheetId="0">'1'!$A$1:$I$62</definedName>
    <definedName name="_xlnm.Print_Area">#N/A</definedName>
    <definedName name="_xlnm.Print_Titles" localSheetId="0">'1'!$1:$4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<sst xmlns="http://schemas.openxmlformats.org/spreadsheetml/2006/main" count="241" uniqueCount="193">
  <si>
    <t>2021年一般公共预算收入分级表</t>
  </si>
  <si>
    <t>表一</t>
  </si>
  <si>
    <t>单位：万元</t>
  </si>
  <si>
    <t>预算科目</t>
  </si>
  <si>
    <r>
      <t>2021</t>
    </r>
    <r>
      <rPr>
        <b/>
        <sz val="10"/>
        <rFont val="宋体"/>
        <family val="0"/>
      </rPr>
      <t>年原预算</t>
    </r>
  </si>
  <si>
    <r>
      <t>2021</t>
    </r>
    <r>
      <rPr>
        <b/>
        <sz val="10"/>
        <rFont val="宋体"/>
        <family val="0"/>
      </rPr>
      <t>年调整预算</t>
    </r>
  </si>
  <si>
    <r>
      <t>2021</t>
    </r>
    <r>
      <rPr>
        <b/>
        <sz val="10"/>
        <rFont val="宋体"/>
        <family val="0"/>
      </rPr>
      <t>年调整比原预算</t>
    </r>
  </si>
  <si>
    <t>合 计</t>
  </si>
  <si>
    <t>县本级</t>
  </si>
  <si>
    <t>乡镇级</t>
  </si>
  <si>
    <t>增减额</t>
  </si>
  <si>
    <t>增减％</t>
  </si>
  <si>
    <t>一般公共预算收入</t>
  </si>
  <si>
    <t>一、税收收入</t>
  </si>
  <si>
    <t xml:space="preserve">      增值税（50%）</t>
  </si>
  <si>
    <t xml:space="preserve">      企业所得税（40%）</t>
  </si>
  <si>
    <t xml:space="preserve">      个人所得税（40%）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</si>
  <si>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</si>
  <si>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</si>
  <si>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</si>
  <si>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</si>
  <si>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</si>
  <si>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</si>
  <si>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</si>
  <si>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</si>
  <si>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</si>
  <si>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环境保护税(80%)</t>
  </si>
  <si>
    <t>二、非税收入</t>
  </si>
  <si>
    <t xml:space="preserve">      专项收入</t>
  </si>
  <si>
    <t xml:space="preserve">         教育费附加收入</t>
  </si>
  <si>
    <t xml:space="preserve">           地方教育附加收入</t>
  </si>
  <si>
    <t xml:space="preserve">           其他专项收入</t>
  </si>
  <si>
    <t xml:space="preserve">      行政事业性收费收入</t>
  </si>
  <si>
    <t xml:space="preserve">      罚没收入</t>
  </si>
  <si>
    <t xml:space="preserve">      国有资源(资产)有偿使用收入</t>
  </si>
  <si>
    <t xml:space="preserve">      其他收入</t>
  </si>
  <si>
    <t>转移性收入</t>
  </si>
  <si>
    <t>一、上级补助收入</t>
  </si>
  <si>
    <t xml:space="preserve">  返还性收入</t>
  </si>
  <si>
    <t xml:space="preserve">    增值税和消费税税收返还收入 </t>
  </si>
  <si>
    <t xml:space="preserve">    所得税基数返还收入</t>
  </si>
  <si>
    <t xml:space="preserve">    营改增新体制补助基数（地方级39%部分）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</si>
  <si>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</si>
  <si>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</si>
  <si>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</si>
  <si>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</si>
  <si>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</si>
  <si>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</si>
  <si>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</si>
  <si>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</si>
  <si>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</si>
  <si>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</si>
  <si>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</si>
  <si>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</si>
  <si>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</si>
  <si>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</si>
  <si>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</si>
  <si>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卫生健康共同财政事权转移支付收入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</si>
  <si>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</si>
  <si>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</si>
  <si>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</si>
  <si>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</si>
  <si>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</si>
  <si>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灾害防治及应急管理转移支付收入</t>
  </si>
  <si>
    <t xml:space="preserve">  专项转移支付收入</t>
  </si>
  <si>
    <t>二、上年结余收入</t>
  </si>
  <si>
    <t>三、调入资金（教育收费700万元、）</t>
  </si>
  <si>
    <t xml:space="preserve">    其中：乡镇上解乡镇教师等工资</t>
  </si>
  <si>
    <t>四、动用预算稳定调节基金</t>
  </si>
  <si>
    <t>收入总计</t>
  </si>
  <si>
    <t>2021年一般公共预算支出表</t>
  </si>
  <si>
    <t>表二</t>
  </si>
  <si>
    <r>
      <t>单位</t>
    </r>
    <r>
      <rPr>
        <sz val="9"/>
        <rFont val="Times New Roman"/>
        <family val="1"/>
      </rPr>
      <t>:</t>
    </r>
  </si>
  <si>
    <t>万元</t>
  </si>
  <si>
    <t>调整比原预算</t>
  </si>
  <si>
    <t>本年财力</t>
  </si>
  <si>
    <t>本年专项</t>
  </si>
  <si>
    <t>上年结转</t>
  </si>
  <si>
    <t>一般公共预算支出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</si>
  <si>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</si>
  <si>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</si>
  <si>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</si>
  <si>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</si>
  <si>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</si>
  <si>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</si>
  <si>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</si>
  <si>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</si>
  <si>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</si>
  <si>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</si>
  <si>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</si>
  <si>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</si>
  <si>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</si>
  <si>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</si>
  <si>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</si>
  <si>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</si>
  <si>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十七、粮油物质储备支出</t>
  </si>
  <si>
    <t>十八、灾害防治及应急管理支出</t>
  </si>
  <si>
    <t>十九、预备费</t>
  </si>
  <si>
    <t>二十、其他支出</t>
  </si>
  <si>
    <t>二十一、国债付息支出</t>
  </si>
  <si>
    <t>二十二、债务发行费用支出</t>
  </si>
  <si>
    <t>转移性支出（上解支出）</t>
  </si>
  <si>
    <t>债务还本支出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</si>
  <si>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</si>
  <si>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2021年一般公共预算（财力）支出经济分类表</t>
  </si>
  <si>
    <t>表三</t>
  </si>
  <si>
    <t>单位:万元</t>
  </si>
  <si>
    <t>科目名称</t>
  </si>
  <si>
    <t>原预算数</t>
  </si>
  <si>
    <t>调整预算数</t>
  </si>
  <si>
    <t>调整比原预算增减额</t>
  </si>
  <si>
    <t>调整比原预算增减%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</si>
  <si>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</si>
  <si>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</si>
  <si>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</si>
  <si>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</si>
  <si>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</si>
  <si>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</si>
  <si>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</si>
  <si>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</si>
  <si>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</si>
  <si>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</si>
  <si>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</si>
  <si>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</si>
  <si>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</si>
  <si>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</si>
  <si>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</si>
  <si>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</si>
  <si>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基础设施建设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</si>
  <si>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</si>
  <si>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</si>
  <si>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</si>
  <si>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</si>
  <si>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</si>
  <si>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</si>
  <si>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</si>
  <si>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</si>
  <si>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</si>
  <si>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</si>
  <si>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</si>
  <si>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</si>
  <si>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</si>
  <si>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</si>
  <si>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年政府性基金收入表</t>
    </r>
  </si>
  <si>
    <t>表四</t>
  </si>
  <si>
    <t>项          目</t>
  </si>
  <si>
    <t>增减%</t>
  </si>
  <si>
    <t>一、政府性基金收入</t>
  </si>
  <si>
    <t xml:space="preserve">   1、国有土地使用权出让金收入</t>
  </si>
  <si>
    <t xml:space="preserve">   2、国有土地收益基金收入</t>
  </si>
  <si>
    <t xml:space="preserve">   3、农业土地开发资金收入</t>
  </si>
  <si>
    <t xml:space="preserve">   4、城市基础设施配套费收入</t>
  </si>
  <si>
    <t xml:space="preserve">   5、污水处理费收入</t>
  </si>
  <si>
    <t>二、上级补助收入</t>
  </si>
  <si>
    <t>三、上年结余收入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</si>
  <si>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年政府性基金支出表</t>
    </r>
  </si>
  <si>
    <t>表五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</si>
  <si>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年原预算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</si>
  <si>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年调整预算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</si>
  <si>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年调整比原预算</t>
    </r>
  </si>
  <si>
    <t>当年财力</t>
  </si>
  <si>
    <t>政府性基金支出合计</t>
  </si>
  <si>
    <t>一、文化旅游体育与传媒支出</t>
  </si>
  <si>
    <t xml:space="preserve">  地方旅游开发项目补助</t>
  </si>
  <si>
    <t>二、社会保障和就业支出</t>
  </si>
  <si>
    <t xml:space="preserve">  大中型水库移民后期扶持基金支出</t>
  </si>
  <si>
    <t>三、城乡社区事务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</si>
  <si>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</si>
  <si>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</si>
  <si>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</si>
  <si>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</si>
  <si>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</si>
  <si>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四、其他支出</t>
  </si>
  <si>
    <r>
      <t xml:space="preserve"> </t>
    </r>
    <r>
      <rPr>
        <sz val="10"/>
        <rFont val="宋体"/>
        <family val="0"/>
      </rPr>
      <t xml:space="preserve"> 彩票公益金及对应专项债务收入安排的支出</t>
    </r>
  </si>
  <si>
    <t>五、债务付息支出</t>
  </si>
  <si>
    <t xml:space="preserve">   国有土地使用权出让金债务付息支出</t>
  </si>
  <si>
    <t>六、债务发行费用支出</t>
  </si>
  <si>
    <t xml:space="preserve">   国有土地使用权出让金债务发行费支出</t>
  </si>
  <si>
    <t xml:space="preserve"> 债务还本支出</t>
  </si>
  <si>
    <r>
      <t xml:space="preserve">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国有土地使用权出让金债务还本支出</t>
    </r>
  </si>
  <si>
    <t>支出总计</t>
  </si>
  <si>
    <t>2021年度新宾县国有资本经营预算收支平衡表</t>
  </si>
  <si>
    <t>表六</t>
  </si>
  <si>
    <t>收 入 预 算</t>
  </si>
  <si>
    <t>支 出 预 算</t>
  </si>
  <si>
    <t>项目</t>
  </si>
  <si>
    <t>合计</t>
  </si>
  <si>
    <t>国有资本经营预算收入</t>
  </si>
  <si>
    <t>国有资本经营预算支出</t>
  </si>
  <si>
    <t>国有资本经营预算上级补助收入</t>
  </si>
  <si>
    <t xml:space="preserve">  其中：国有企业退休人员社会化管理补助支出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</si>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</sst>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"/>
    <numFmt numFmtId="179" formatCode="#,##0_);[Red]\(#,##0\)"/>
    <numFmt numFmtId="180" formatCode="_ * #,##0_ ;_ * \-#,##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37" fontId="3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0" xfId="93" applyFont="1" applyBorder="1" applyAlignment="1" applyProtection="1">
      <alignment vertical="center"/>
      <protection locked="0"/>
    </xf>
    <xf numFmtId="176" fontId="5" fillId="0" borderId="11" xfId="94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1" fontId="5" fillId="0" borderId="19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right" vertical="center"/>
      <protection locked="0"/>
    </xf>
    <xf numFmtId="177" fontId="4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95" applyFont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0" xfId="95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0" xfId="95" applyFont="1" applyBorder="1" applyAlignment="1" applyProtection="1">
      <alignment/>
      <protection locked="0"/>
    </xf>
    <xf numFmtId="0" fontId="4" fillId="0" borderId="10" xfId="95" applyFont="1" applyBorder="1" applyAlignment="1" applyProtection="1">
      <alignment/>
      <protection locked="0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95" applyFont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right" vertical="center"/>
      <protection/>
    </xf>
    <xf numFmtId="1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 locked="0"/>
    </xf>
    <xf numFmtId="177" fontId="4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24" borderId="19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Border="1" applyAlignment="1">
      <alignment vertical="center"/>
    </xf>
    <xf numFmtId="0" fontId="4" fillId="24" borderId="10" xfId="0" applyNumberFormat="1" applyFont="1" applyFill="1" applyBorder="1" applyAlignment="1" applyProtection="1">
      <alignment vertical="center"/>
      <protection/>
    </xf>
    <xf numFmtId="0" fontId="5" fillId="24" borderId="10" xfId="0" applyNumberFormat="1" applyFont="1" applyFill="1" applyBorder="1" applyAlignment="1" applyProtection="1">
      <alignment vertical="center"/>
      <protection/>
    </xf>
    <xf numFmtId="0" fontId="5" fillId="24" borderId="13" xfId="0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4" fillId="24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Border="1" applyAlignment="1">
      <alignment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179" fontId="5" fillId="0" borderId="11" xfId="0" applyNumberFormat="1" applyFont="1" applyBorder="1" applyAlignment="1" applyProtection="1">
      <alignment vertical="center"/>
      <protection/>
    </xf>
    <xf numFmtId="179" fontId="36" fillId="0" borderId="11" xfId="0" applyNumberFormat="1" applyFont="1" applyFill="1" applyBorder="1" applyAlignment="1">
      <alignment vertical="center"/>
    </xf>
    <xf numFmtId="179" fontId="5" fillId="0" borderId="11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178" fontId="4" fillId="0" borderId="12" xfId="0" applyNumberFormat="1" applyFont="1" applyBorder="1" applyAlignment="1" applyProtection="1">
      <alignment horizontal="right" vertical="center"/>
      <protection/>
    </xf>
    <xf numFmtId="178" fontId="5" fillId="0" borderId="12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right" vertical="center"/>
    </xf>
    <xf numFmtId="178" fontId="4" fillId="0" borderId="21" xfId="0" applyNumberFormat="1" applyFont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/>
    </xf>
    <xf numFmtId="0" fontId="0" fillId="24" borderId="0" xfId="0" applyFill="1" applyAlignment="1">
      <alignment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96" applyFont="1" applyBorder="1" applyAlignment="1" applyProtection="1">
      <alignment horizontal="right" vertical="center"/>
      <protection locked="0"/>
    </xf>
    <xf numFmtId="180" fontId="5" fillId="25" borderId="10" xfId="126" applyNumberFormat="1" applyFont="1" applyFill="1" applyBorder="1" applyAlignment="1" applyProtection="1">
      <alignment vertical="center" shrinkToFit="1"/>
      <protection locked="0"/>
    </xf>
    <xf numFmtId="0" fontId="5" fillId="0" borderId="11" xfId="96" applyNumberFormat="1" applyFont="1" applyBorder="1">
      <alignment vertical="center"/>
      <protection/>
    </xf>
    <xf numFmtId="180" fontId="3" fillId="25" borderId="10" xfId="126" applyNumberFormat="1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25" borderId="11" xfId="0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25" borderId="11" xfId="0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24" borderId="10" xfId="0" applyNumberFormat="1" applyFont="1" applyFill="1" applyBorder="1" applyAlignment="1" applyProtection="1">
      <alignment vertical="center"/>
      <protection locked="0"/>
    </xf>
    <xf numFmtId="0" fontId="5" fillId="24" borderId="11" xfId="0" applyFont="1" applyFill="1" applyBorder="1" applyAlignment="1" applyProtection="1">
      <alignment horizontal="right" vertical="center"/>
      <protection locked="0"/>
    </xf>
    <xf numFmtId="0" fontId="5" fillId="24" borderId="11" xfId="0" applyFont="1" applyFill="1" applyBorder="1" applyAlignment="1" applyProtection="1">
      <alignment horizontal="right" vertical="center"/>
      <protection/>
    </xf>
    <xf numFmtId="0" fontId="5" fillId="0" borderId="10" xfId="90" applyFont="1" applyFill="1" applyBorder="1" applyAlignment="1">
      <alignment vertical="top"/>
      <protection/>
    </xf>
    <xf numFmtId="0" fontId="5" fillId="0" borderId="19" xfId="93" applyFont="1" applyFill="1" applyBorder="1" applyAlignment="1">
      <alignment vertical="center" wrapText="1"/>
      <protection/>
    </xf>
    <xf numFmtId="0" fontId="5" fillId="25" borderId="11" xfId="0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24" borderId="16" xfId="0" applyNumberFormat="1" applyFont="1" applyFill="1" applyBorder="1" applyAlignment="1" applyProtection="1">
      <alignment horizontal="center" vertical="center"/>
      <protection/>
    </xf>
    <xf numFmtId="0" fontId="4" fillId="24" borderId="40" xfId="0" applyNumberFormat="1" applyFont="1" applyFill="1" applyBorder="1" applyAlignment="1" applyProtection="1">
      <alignment horizontal="center" vertical="center"/>
      <protection/>
    </xf>
    <xf numFmtId="0" fontId="4" fillId="24" borderId="41" xfId="0" applyNumberFormat="1" applyFont="1" applyFill="1" applyBorder="1" applyAlignment="1" applyProtection="1">
      <alignment horizontal="center" vertical="center"/>
      <protection/>
    </xf>
    <xf numFmtId="0" fontId="4" fillId="24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4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no dec" xfId="69"/>
    <cellStyle name="Normal_APR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2" xfId="90"/>
    <cellStyle name="常规 2 2" xfId="91"/>
    <cellStyle name="常规 2 3" xfId="92"/>
    <cellStyle name="常规 3" xfId="93"/>
    <cellStyle name="常规 4" xfId="94"/>
    <cellStyle name="常规_2006年元旦加班表（宋金国）" xfId="95"/>
    <cellStyle name="常规_2010年全县一般预算财政收入分级表" xfId="96"/>
    <cellStyle name="Hyperlink" xfId="97"/>
    <cellStyle name="好" xfId="98"/>
    <cellStyle name="好 2" xfId="99"/>
    <cellStyle name="好 3" xfId="100"/>
    <cellStyle name="汇总" xfId="101"/>
    <cellStyle name="汇总 2" xfId="102"/>
    <cellStyle name="汇总 3" xfId="103"/>
    <cellStyle name="Currency" xfId="104"/>
    <cellStyle name="Currency [0]" xfId="105"/>
    <cellStyle name="计算" xfId="106"/>
    <cellStyle name="计算 2" xfId="107"/>
    <cellStyle name="计算 3" xfId="108"/>
    <cellStyle name="检查单元格" xfId="109"/>
    <cellStyle name="检查单元格 2" xfId="110"/>
    <cellStyle name="检查单元格 3" xfId="111"/>
    <cellStyle name="解释性文本" xfId="112"/>
    <cellStyle name="解释性文本 2" xfId="113"/>
    <cellStyle name="解释性文本 3" xfId="114"/>
    <cellStyle name="警告文本" xfId="115"/>
    <cellStyle name="警告文本 2" xfId="116"/>
    <cellStyle name="警告文本 3" xfId="117"/>
    <cellStyle name="链接单元格" xfId="118"/>
    <cellStyle name="链接单元格 2" xfId="119"/>
    <cellStyle name="链接单元格 3" xfId="120"/>
    <cellStyle name="普通_97-917" xfId="121"/>
    <cellStyle name="千分位[0]_laroux" xfId="122"/>
    <cellStyle name="千分位_97-917" xfId="123"/>
    <cellStyle name="千位[0]_1" xfId="124"/>
    <cellStyle name="千位_1" xfId="125"/>
    <cellStyle name="Comma" xfId="126"/>
    <cellStyle name="千位分隔 2" xfId="127"/>
    <cellStyle name="千位分隔 3" xfId="128"/>
    <cellStyle name="Comma [0]" xfId="129"/>
    <cellStyle name="强调文字颜色 1" xfId="130"/>
    <cellStyle name="强调文字颜色 1 2" xfId="131"/>
    <cellStyle name="强调文字颜色 1 3" xfId="132"/>
    <cellStyle name="强调文字颜色 2" xfId="133"/>
    <cellStyle name="强调文字颜色 2 2" xfId="134"/>
    <cellStyle name="强调文字颜色 2 3" xfId="135"/>
    <cellStyle name="强调文字颜色 3" xfId="136"/>
    <cellStyle name="强调文字颜色 3 2" xfId="137"/>
    <cellStyle name="强调文字颜色 3 3" xfId="138"/>
    <cellStyle name="强调文字颜色 4" xfId="139"/>
    <cellStyle name="强调文字颜色 4 2" xfId="140"/>
    <cellStyle name="强调文字颜色 4 3" xfId="141"/>
    <cellStyle name="强调文字颜色 5" xfId="142"/>
    <cellStyle name="强调文字颜色 5 2" xfId="143"/>
    <cellStyle name="强调文字颜色 5 3" xfId="144"/>
    <cellStyle name="强调文字颜色 6" xfId="145"/>
    <cellStyle name="强调文字颜色 6 2" xfId="146"/>
    <cellStyle name="强调文字颜色 6 3" xfId="147"/>
    <cellStyle name="适中" xfId="148"/>
    <cellStyle name="适中 2" xfId="149"/>
    <cellStyle name="适中 3" xfId="150"/>
    <cellStyle name="输出" xfId="151"/>
    <cellStyle name="输出 2" xfId="152"/>
    <cellStyle name="输出 3" xfId="153"/>
    <cellStyle name="输入" xfId="154"/>
    <cellStyle name="输入 2" xfId="155"/>
    <cellStyle name="输入 3" xfId="156"/>
    <cellStyle name="未定义" xfId="157"/>
    <cellStyle name="样式 1" xfId="158"/>
    <cellStyle name="Followed Hyperlink" xfId="159"/>
    <cellStyle name="注释" xfId="160"/>
    <cellStyle name="注释 2" xfId="161"/>
    <cellStyle name="注释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5" sqref="G65"/>
    </sheetView>
  </sheetViews>
  <sheetFormatPr defaultColWidth="9.00390625" defaultRowHeight="14.25"/>
  <cols>
    <col min="1" max="1" width="39.25390625" style="0" customWidth="1"/>
    <col min="2" max="4" width="10.625" style="0" customWidth="1"/>
    <col min="5" max="5" width="10.625" style="13" customWidth="1"/>
    <col min="6" max="7" width="10.625" style="0" customWidth="1"/>
    <col min="8" max="9" width="8.625" style="0" customWidth="1"/>
  </cols>
  <sheetData>
    <row r="1" spans="1:9" ht="21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5" customHeight="1">
      <c r="A2" s="147" t="s">
        <v>1</v>
      </c>
      <c r="B2" s="147"/>
      <c r="C2" s="147"/>
      <c r="D2" s="147"/>
      <c r="E2" s="147"/>
      <c r="F2" s="147"/>
      <c r="G2" s="147"/>
      <c r="H2" s="15"/>
      <c r="I2" s="144" t="s">
        <v>2</v>
      </c>
    </row>
    <row r="3" spans="1:9" ht="15" customHeight="1">
      <c r="A3" s="152" t="s">
        <v>3</v>
      </c>
      <c r="B3" s="148" t="s">
        <v>4</v>
      </c>
      <c r="C3" s="149"/>
      <c r="D3" s="150"/>
      <c r="E3" s="148" t="s">
        <v>5</v>
      </c>
      <c r="F3" s="149"/>
      <c r="G3" s="150"/>
      <c r="H3" s="148" t="s">
        <v>6</v>
      </c>
      <c r="I3" s="151"/>
    </row>
    <row r="4" spans="1:9" ht="15" customHeight="1">
      <c r="A4" s="153"/>
      <c r="B4" s="53" t="s">
        <v>7</v>
      </c>
      <c r="C4" s="53" t="s">
        <v>8</v>
      </c>
      <c r="D4" s="53" t="s">
        <v>9</v>
      </c>
      <c r="E4" s="54" t="s">
        <v>7</v>
      </c>
      <c r="F4" s="53" t="s">
        <v>8</v>
      </c>
      <c r="G4" s="53" t="s">
        <v>9</v>
      </c>
      <c r="H4" s="117" t="s">
        <v>10</v>
      </c>
      <c r="I4" s="145" t="s">
        <v>11</v>
      </c>
    </row>
    <row r="5" spans="1:9" ht="15" customHeight="1">
      <c r="A5" s="118" t="s">
        <v>12</v>
      </c>
      <c r="B5" s="92">
        <f aca="true" t="shared" si="0" ref="B5:H5">B6+B20</f>
        <v>58400</v>
      </c>
      <c r="C5" s="92">
        <f t="shared" si="0"/>
        <v>27300</v>
      </c>
      <c r="D5" s="92">
        <f t="shared" si="0"/>
        <v>31100</v>
      </c>
      <c r="E5" s="119">
        <f t="shared" si="0"/>
        <v>62005</v>
      </c>
      <c r="F5" s="92">
        <f t="shared" si="0"/>
        <v>27305</v>
      </c>
      <c r="G5" s="92">
        <f t="shared" si="0"/>
        <v>34700</v>
      </c>
      <c r="H5" s="92">
        <f t="shared" si="0"/>
        <v>3605</v>
      </c>
      <c r="I5" s="110">
        <f aca="true" t="shared" si="1" ref="I5:I62">H5/B5*100</f>
        <v>6.1729452054794525</v>
      </c>
    </row>
    <row r="6" spans="1:9" ht="15" customHeight="1">
      <c r="A6" s="36" t="s">
        <v>13</v>
      </c>
      <c r="B6" s="35">
        <f aca="true" t="shared" si="2" ref="B6:H6">B7+B8+B9+B10+B11+B12+B13+B14+B15+B16+B17+B18+B19</f>
        <v>44465</v>
      </c>
      <c r="C6" s="35">
        <f t="shared" si="2"/>
        <v>14087</v>
      </c>
      <c r="D6" s="35">
        <f t="shared" si="2"/>
        <v>30378</v>
      </c>
      <c r="E6" s="56">
        <f t="shared" si="2"/>
        <v>48070</v>
      </c>
      <c r="F6" s="35">
        <f t="shared" si="2"/>
        <v>14092</v>
      </c>
      <c r="G6" s="35">
        <f t="shared" si="2"/>
        <v>33978</v>
      </c>
      <c r="H6" s="35">
        <f t="shared" si="2"/>
        <v>3605</v>
      </c>
      <c r="I6" s="111">
        <f t="shared" si="1"/>
        <v>8.107500281119982</v>
      </c>
    </row>
    <row r="7" spans="1:9" ht="15" customHeight="1">
      <c r="A7" s="36" t="s">
        <v>14</v>
      </c>
      <c r="B7" s="35">
        <f aca="true" t="shared" si="3" ref="B7:B19">SUM(C7:D7)</f>
        <v>23465</v>
      </c>
      <c r="C7" s="120">
        <v>1965</v>
      </c>
      <c r="D7" s="120">
        <v>21500</v>
      </c>
      <c r="E7" s="40">
        <f aca="true" t="shared" si="4" ref="E7:E19">SUM(F7:G7)</f>
        <v>27070</v>
      </c>
      <c r="F7" s="120">
        <v>1970</v>
      </c>
      <c r="G7" s="120">
        <v>25100</v>
      </c>
      <c r="H7" s="35">
        <f aca="true" t="shared" si="5" ref="H7:H61">E7-B7</f>
        <v>3605</v>
      </c>
      <c r="I7" s="111">
        <f t="shared" si="1"/>
        <v>15.363307053057746</v>
      </c>
    </row>
    <row r="8" spans="1:9" ht="15" customHeight="1">
      <c r="A8" s="36" t="s">
        <v>15</v>
      </c>
      <c r="B8" s="35">
        <f t="shared" si="3"/>
        <v>3800</v>
      </c>
      <c r="C8" s="32">
        <v>1702</v>
      </c>
      <c r="D8" s="32">
        <v>2098</v>
      </c>
      <c r="E8" s="56">
        <f t="shared" si="4"/>
        <v>3800</v>
      </c>
      <c r="F8" s="32">
        <v>1702</v>
      </c>
      <c r="G8" s="32">
        <v>2098</v>
      </c>
      <c r="H8" s="35">
        <f t="shared" si="5"/>
        <v>0</v>
      </c>
      <c r="I8" s="111">
        <f t="shared" si="1"/>
        <v>0</v>
      </c>
    </row>
    <row r="9" spans="1:9" ht="15" customHeight="1">
      <c r="A9" s="36" t="s">
        <v>16</v>
      </c>
      <c r="B9" s="35">
        <f t="shared" si="3"/>
        <v>2200</v>
      </c>
      <c r="C9" s="32">
        <v>900</v>
      </c>
      <c r="D9" s="32">
        <v>1300</v>
      </c>
      <c r="E9" s="56">
        <f t="shared" si="4"/>
        <v>2200</v>
      </c>
      <c r="F9" s="32">
        <v>900</v>
      </c>
      <c r="G9" s="32">
        <v>1300</v>
      </c>
      <c r="H9" s="35">
        <f t="shared" si="5"/>
        <v>0</v>
      </c>
      <c r="I9" s="111">
        <f t="shared" si="1"/>
        <v>0</v>
      </c>
    </row>
    <row r="10" spans="1:9" ht="15" customHeight="1">
      <c r="A10" s="36" t="s">
        <v>17</v>
      </c>
      <c r="B10" s="35">
        <f t="shared" si="3"/>
        <v>810</v>
      </c>
      <c r="C10" s="120">
        <v>405</v>
      </c>
      <c r="D10" s="120">
        <v>405</v>
      </c>
      <c r="E10" s="56">
        <f t="shared" si="4"/>
        <v>810</v>
      </c>
      <c r="F10" s="120">
        <v>405</v>
      </c>
      <c r="G10" s="120">
        <v>405</v>
      </c>
      <c r="H10" s="35">
        <f t="shared" si="5"/>
        <v>0</v>
      </c>
      <c r="I10" s="111">
        <f t="shared" si="1"/>
        <v>0</v>
      </c>
    </row>
    <row r="11" spans="1:9" ht="15" customHeight="1">
      <c r="A11" s="36" t="s">
        <v>18</v>
      </c>
      <c r="B11" s="35">
        <f t="shared" si="3"/>
        <v>1520</v>
      </c>
      <c r="C11" s="40">
        <v>1520</v>
      </c>
      <c r="D11" s="32"/>
      <c r="E11" s="56">
        <f t="shared" si="4"/>
        <v>1520</v>
      </c>
      <c r="F11" s="40">
        <v>1520</v>
      </c>
      <c r="G11" s="32"/>
      <c r="H11" s="35">
        <f t="shared" si="5"/>
        <v>0</v>
      </c>
      <c r="I11" s="111">
        <f t="shared" si="1"/>
        <v>0</v>
      </c>
    </row>
    <row r="12" spans="1:9" ht="15" customHeight="1">
      <c r="A12" s="36" t="s">
        <v>19</v>
      </c>
      <c r="B12" s="35">
        <f t="shared" si="3"/>
        <v>940</v>
      </c>
      <c r="C12" s="120">
        <v>300</v>
      </c>
      <c r="D12" s="120">
        <v>640</v>
      </c>
      <c r="E12" s="56">
        <f t="shared" si="4"/>
        <v>940</v>
      </c>
      <c r="F12" s="120">
        <v>300</v>
      </c>
      <c r="G12" s="120">
        <v>640</v>
      </c>
      <c r="H12" s="35">
        <f t="shared" si="5"/>
        <v>0</v>
      </c>
      <c r="I12" s="111">
        <f t="shared" si="1"/>
        <v>0</v>
      </c>
    </row>
    <row r="13" spans="1:9" ht="15" customHeight="1">
      <c r="A13" s="36" t="s">
        <v>20</v>
      </c>
      <c r="B13" s="35">
        <f t="shared" si="3"/>
        <v>1000</v>
      </c>
      <c r="C13" s="32">
        <v>60</v>
      </c>
      <c r="D13" s="32">
        <v>940</v>
      </c>
      <c r="E13" s="56">
        <f t="shared" si="4"/>
        <v>1000</v>
      </c>
      <c r="F13" s="32">
        <v>60</v>
      </c>
      <c r="G13" s="32">
        <v>940</v>
      </c>
      <c r="H13" s="35">
        <f t="shared" si="5"/>
        <v>0</v>
      </c>
      <c r="I13" s="111">
        <f t="shared" si="1"/>
        <v>0</v>
      </c>
    </row>
    <row r="14" spans="1:9" ht="15" customHeight="1">
      <c r="A14" s="36" t="s">
        <v>21</v>
      </c>
      <c r="B14" s="35">
        <f t="shared" si="3"/>
        <v>1200</v>
      </c>
      <c r="C14" s="120">
        <v>165</v>
      </c>
      <c r="D14" s="120">
        <v>1035</v>
      </c>
      <c r="E14" s="56">
        <f t="shared" si="4"/>
        <v>1200</v>
      </c>
      <c r="F14" s="120">
        <v>165</v>
      </c>
      <c r="G14" s="120">
        <v>1035</v>
      </c>
      <c r="H14" s="35">
        <f t="shared" si="5"/>
        <v>0</v>
      </c>
      <c r="I14" s="111">
        <f t="shared" si="1"/>
        <v>0</v>
      </c>
    </row>
    <row r="15" spans="1:9" ht="15" customHeight="1">
      <c r="A15" s="36" t="s">
        <v>22</v>
      </c>
      <c r="B15" s="35">
        <f t="shared" si="3"/>
        <v>750</v>
      </c>
      <c r="C15" s="120">
        <v>280</v>
      </c>
      <c r="D15" s="120">
        <v>470</v>
      </c>
      <c r="E15" s="56">
        <f t="shared" si="4"/>
        <v>750</v>
      </c>
      <c r="F15" s="120">
        <v>280</v>
      </c>
      <c r="G15" s="120">
        <v>470</v>
      </c>
      <c r="H15" s="35">
        <f t="shared" si="5"/>
        <v>0</v>
      </c>
      <c r="I15" s="111">
        <f t="shared" si="1"/>
        <v>0</v>
      </c>
    </row>
    <row r="16" spans="1:9" ht="15" customHeight="1">
      <c r="A16" s="36" t="s">
        <v>23</v>
      </c>
      <c r="B16" s="35">
        <f t="shared" si="3"/>
        <v>6500</v>
      </c>
      <c r="C16" s="120">
        <v>6470</v>
      </c>
      <c r="D16" s="120">
        <v>30</v>
      </c>
      <c r="E16" s="56">
        <f t="shared" si="4"/>
        <v>6500</v>
      </c>
      <c r="F16" s="120">
        <v>6470</v>
      </c>
      <c r="G16" s="120">
        <v>30</v>
      </c>
      <c r="H16" s="35">
        <f t="shared" si="5"/>
        <v>0</v>
      </c>
      <c r="I16" s="111">
        <f t="shared" si="1"/>
        <v>0</v>
      </c>
    </row>
    <row r="17" spans="1:9" ht="15" customHeight="1">
      <c r="A17" s="36" t="s">
        <v>24</v>
      </c>
      <c r="B17" s="35">
        <f t="shared" si="3"/>
        <v>560</v>
      </c>
      <c r="C17" s="120"/>
      <c r="D17" s="120">
        <v>560</v>
      </c>
      <c r="E17" s="56">
        <f t="shared" si="4"/>
        <v>560</v>
      </c>
      <c r="F17" s="120"/>
      <c r="G17" s="120">
        <v>560</v>
      </c>
      <c r="H17" s="35">
        <f t="shared" si="5"/>
        <v>0</v>
      </c>
      <c r="I17" s="111">
        <f t="shared" si="1"/>
        <v>0</v>
      </c>
    </row>
    <row r="18" spans="1:9" ht="15" customHeight="1">
      <c r="A18" s="36" t="s">
        <v>25</v>
      </c>
      <c r="B18" s="35">
        <f t="shared" si="3"/>
        <v>1700</v>
      </c>
      <c r="C18" s="120">
        <v>300</v>
      </c>
      <c r="D18" s="120">
        <v>1400</v>
      </c>
      <c r="E18" s="56">
        <f t="shared" si="4"/>
        <v>1700</v>
      </c>
      <c r="F18" s="120">
        <v>300</v>
      </c>
      <c r="G18" s="120">
        <v>1400</v>
      </c>
      <c r="H18" s="35">
        <f t="shared" si="5"/>
        <v>0</v>
      </c>
      <c r="I18" s="111">
        <f t="shared" si="1"/>
        <v>0</v>
      </c>
    </row>
    <row r="19" spans="1:9" ht="15" customHeight="1">
      <c r="A19" s="36" t="s">
        <v>26</v>
      </c>
      <c r="B19" s="35">
        <f t="shared" si="3"/>
        <v>20</v>
      </c>
      <c r="C19" s="120">
        <v>20</v>
      </c>
      <c r="D19" s="120"/>
      <c r="E19" s="56">
        <f t="shared" si="4"/>
        <v>20</v>
      </c>
      <c r="F19" s="120">
        <v>20</v>
      </c>
      <c r="G19" s="120"/>
      <c r="H19" s="35">
        <f t="shared" si="5"/>
        <v>0</v>
      </c>
      <c r="I19" s="111">
        <f t="shared" si="1"/>
        <v>0</v>
      </c>
    </row>
    <row r="20" spans="1:9" ht="15" customHeight="1">
      <c r="A20" s="36" t="s">
        <v>27</v>
      </c>
      <c r="B20" s="35">
        <f>C20+D20</f>
        <v>13935</v>
      </c>
      <c r="C20" s="35">
        <f>C21+C25+C26+C27+C28</f>
        <v>13213</v>
      </c>
      <c r="D20" s="35">
        <f>D21+D25+D26+D27+D28</f>
        <v>722</v>
      </c>
      <c r="E20" s="56">
        <f>F20+G20</f>
        <v>13935</v>
      </c>
      <c r="F20" s="35">
        <f>F21+F25+F26+F27+F28</f>
        <v>13213</v>
      </c>
      <c r="G20" s="35">
        <f>G21+G25+G26+G27+G28</f>
        <v>722</v>
      </c>
      <c r="H20" s="35">
        <f t="shared" si="5"/>
        <v>0</v>
      </c>
      <c r="I20" s="111">
        <f t="shared" si="1"/>
        <v>0</v>
      </c>
    </row>
    <row r="21" spans="1:9" ht="15" customHeight="1">
      <c r="A21" s="36" t="s">
        <v>28</v>
      </c>
      <c r="B21" s="35">
        <f aca="true" t="shared" si="6" ref="B21:B28">SUM(C21:D21)</f>
        <v>2094</v>
      </c>
      <c r="C21" s="32">
        <f>C22+C23+C24</f>
        <v>2094</v>
      </c>
      <c r="D21" s="32">
        <f>D22+D23+D24</f>
        <v>0</v>
      </c>
      <c r="E21" s="56">
        <f>F21+G21</f>
        <v>2094</v>
      </c>
      <c r="F21" s="32">
        <f>F22+F23+F24</f>
        <v>2094</v>
      </c>
      <c r="G21" s="32">
        <f>G22+G23+G24</f>
        <v>0</v>
      </c>
      <c r="H21" s="35">
        <f t="shared" si="5"/>
        <v>0</v>
      </c>
      <c r="I21" s="111">
        <f t="shared" si="1"/>
        <v>0</v>
      </c>
    </row>
    <row r="22" spans="1:9" ht="15" customHeight="1">
      <c r="A22" s="121" t="s">
        <v>29</v>
      </c>
      <c r="B22" s="35">
        <f t="shared" si="6"/>
        <v>1300</v>
      </c>
      <c r="C22" s="122">
        <v>1300</v>
      </c>
      <c r="D22" s="122"/>
      <c r="E22" s="56">
        <f aca="true" t="shared" si="7" ref="E22:E28">SUM(F22:G22)</f>
        <v>1300</v>
      </c>
      <c r="F22" s="122">
        <v>1300</v>
      </c>
      <c r="G22" s="122"/>
      <c r="H22" s="35">
        <f t="shared" si="5"/>
        <v>0</v>
      </c>
      <c r="I22" s="111">
        <f t="shared" si="1"/>
        <v>0</v>
      </c>
    </row>
    <row r="23" spans="1:9" ht="15" customHeight="1">
      <c r="A23" s="123" t="s">
        <v>30</v>
      </c>
      <c r="B23" s="35">
        <f t="shared" si="6"/>
        <v>774</v>
      </c>
      <c r="C23" s="124">
        <v>774</v>
      </c>
      <c r="D23" s="124"/>
      <c r="E23" s="56">
        <f t="shared" si="7"/>
        <v>774</v>
      </c>
      <c r="F23" s="124">
        <v>774</v>
      </c>
      <c r="G23" s="124"/>
      <c r="H23" s="35">
        <f t="shared" si="5"/>
        <v>0</v>
      </c>
      <c r="I23" s="111">
        <f t="shared" si="1"/>
        <v>0</v>
      </c>
    </row>
    <row r="24" spans="1:9" ht="15" customHeight="1">
      <c r="A24" s="123" t="s">
        <v>31</v>
      </c>
      <c r="B24" s="35">
        <f t="shared" si="6"/>
        <v>20</v>
      </c>
      <c r="C24" s="124">
        <v>20</v>
      </c>
      <c r="D24" s="122"/>
      <c r="E24" s="56">
        <f t="shared" si="7"/>
        <v>20</v>
      </c>
      <c r="F24" s="124">
        <v>20</v>
      </c>
      <c r="G24" s="122"/>
      <c r="H24" s="35">
        <f t="shared" si="5"/>
        <v>0</v>
      </c>
      <c r="I24" s="111">
        <f t="shared" si="1"/>
        <v>0</v>
      </c>
    </row>
    <row r="25" spans="1:9" ht="15" customHeight="1">
      <c r="A25" s="36" t="s">
        <v>32</v>
      </c>
      <c r="B25" s="35">
        <f t="shared" si="6"/>
        <v>725</v>
      </c>
      <c r="C25" s="124">
        <v>721</v>
      </c>
      <c r="D25" s="122">
        <v>4</v>
      </c>
      <c r="E25" s="56">
        <f t="shared" si="7"/>
        <v>725</v>
      </c>
      <c r="F25" s="124">
        <v>721</v>
      </c>
      <c r="G25" s="122">
        <v>4</v>
      </c>
      <c r="H25" s="35">
        <f t="shared" si="5"/>
        <v>0</v>
      </c>
      <c r="I25" s="111">
        <f t="shared" si="1"/>
        <v>0</v>
      </c>
    </row>
    <row r="26" spans="1:9" ht="15" customHeight="1">
      <c r="A26" s="36" t="s">
        <v>33</v>
      </c>
      <c r="B26" s="35">
        <f t="shared" si="6"/>
        <v>1755</v>
      </c>
      <c r="C26" s="124">
        <v>1645</v>
      </c>
      <c r="D26" s="122">
        <v>110</v>
      </c>
      <c r="E26" s="56">
        <f t="shared" si="7"/>
        <v>1755</v>
      </c>
      <c r="F26" s="124">
        <v>1645</v>
      </c>
      <c r="G26" s="122">
        <v>110</v>
      </c>
      <c r="H26" s="35">
        <f t="shared" si="5"/>
        <v>0</v>
      </c>
      <c r="I26" s="111">
        <f t="shared" si="1"/>
        <v>0</v>
      </c>
    </row>
    <row r="27" spans="1:9" ht="15" customHeight="1">
      <c r="A27" s="36" t="s">
        <v>34</v>
      </c>
      <c r="B27" s="35">
        <f t="shared" si="6"/>
        <v>9361</v>
      </c>
      <c r="C27" s="124">
        <v>8753</v>
      </c>
      <c r="D27" s="122">
        <v>608</v>
      </c>
      <c r="E27" s="56">
        <f t="shared" si="7"/>
        <v>9361</v>
      </c>
      <c r="F27" s="124">
        <v>8753</v>
      </c>
      <c r="G27" s="122">
        <v>608</v>
      </c>
      <c r="H27" s="35">
        <f t="shared" si="5"/>
        <v>0</v>
      </c>
      <c r="I27" s="111">
        <f t="shared" si="1"/>
        <v>0</v>
      </c>
    </row>
    <row r="28" spans="1:9" ht="15" customHeight="1">
      <c r="A28" s="36" t="s">
        <v>35</v>
      </c>
      <c r="B28" s="35">
        <f t="shared" si="6"/>
        <v>0</v>
      </c>
      <c r="C28" s="125"/>
      <c r="D28" s="125"/>
      <c r="E28" s="56">
        <f t="shared" si="7"/>
        <v>0</v>
      </c>
      <c r="F28" s="125"/>
      <c r="G28" s="125"/>
      <c r="H28" s="35">
        <f t="shared" si="5"/>
        <v>0</v>
      </c>
      <c r="I28" s="111"/>
    </row>
    <row r="29" spans="1:9" ht="15" customHeight="1">
      <c r="A29" s="126" t="s">
        <v>36</v>
      </c>
      <c r="B29" s="127">
        <f>B30+B57+B58+B59+B60</f>
        <v>102240</v>
      </c>
      <c r="C29" s="127">
        <f>C30+C57+C58+C59</f>
        <v>94418</v>
      </c>
      <c r="D29" s="127">
        <f>D30+D57+D58+D59</f>
        <v>7822</v>
      </c>
      <c r="E29" s="127">
        <f>E30+E58+E59+E61</f>
        <v>143145</v>
      </c>
      <c r="F29" s="127">
        <f>F30+F58+F59+F61</f>
        <v>134282</v>
      </c>
      <c r="G29" s="127">
        <f>G30+G58+G59</f>
        <v>8863</v>
      </c>
      <c r="H29" s="127">
        <f>H30+H58+H59</f>
        <v>40087</v>
      </c>
      <c r="I29" s="110">
        <f t="shared" si="1"/>
        <v>39.20872456964006</v>
      </c>
    </row>
    <row r="30" spans="1:9" ht="15" customHeight="1">
      <c r="A30" s="128" t="s">
        <v>37</v>
      </c>
      <c r="B30" s="35">
        <f>C30+D30</f>
        <v>101540</v>
      </c>
      <c r="C30" s="129">
        <f>C31+C35+C57</f>
        <v>80366</v>
      </c>
      <c r="D30" s="129">
        <f>D31+D35+D57</f>
        <v>21174</v>
      </c>
      <c r="E30" s="56">
        <f aca="true" t="shared" si="8" ref="E30:E45">F30+G30</f>
        <v>139340</v>
      </c>
      <c r="F30" s="129">
        <f>F31+F35+F57</f>
        <v>113178</v>
      </c>
      <c r="G30" s="129">
        <f>G31+G35+G57</f>
        <v>26162</v>
      </c>
      <c r="H30" s="35">
        <f t="shared" si="5"/>
        <v>37800</v>
      </c>
      <c r="I30" s="111">
        <f t="shared" si="1"/>
        <v>37.22670868623203</v>
      </c>
    </row>
    <row r="31" spans="1:9" ht="15" customHeight="1">
      <c r="A31" s="128" t="s">
        <v>38</v>
      </c>
      <c r="B31" s="35">
        <f>C31+D31</f>
        <v>4984</v>
      </c>
      <c r="C31" s="129">
        <f>SUM(C32:C34)</f>
        <v>4351</v>
      </c>
      <c r="D31" s="129">
        <f>SUM(D32:D34)</f>
        <v>633</v>
      </c>
      <c r="E31" s="56">
        <f t="shared" si="8"/>
        <v>4984</v>
      </c>
      <c r="F31" s="129">
        <f>SUM(F32:F34)</f>
        <v>4351</v>
      </c>
      <c r="G31" s="129">
        <f>SUM(G32:G34)</f>
        <v>633</v>
      </c>
      <c r="H31" s="35">
        <f t="shared" si="5"/>
        <v>0</v>
      </c>
      <c r="I31" s="111"/>
    </row>
    <row r="32" spans="1:9" ht="15" customHeight="1">
      <c r="A32" s="130" t="s">
        <v>39</v>
      </c>
      <c r="B32" s="35">
        <f>C32+D32</f>
        <v>2835</v>
      </c>
      <c r="C32" s="32">
        <v>2835</v>
      </c>
      <c r="D32" s="35"/>
      <c r="E32" s="56">
        <f t="shared" si="8"/>
        <v>2835</v>
      </c>
      <c r="F32" s="32">
        <v>2835</v>
      </c>
      <c r="G32" s="35"/>
      <c r="H32" s="35">
        <f t="shared" si="5"/>
        <v>0</v>
      </c>
      <c r="I32" s="111">
        <f t="shared" si="1"/>
        <v>0</v>
      </c>
    </row>
    <row r="33" spans="1:9" ht="15" customHeight="1">
      <c r="A33" s="130" t="s">
        <v>40</v>
      </c>
      <c r="B33" s="35">
        <f>C33+D33</f>
        <v>1174</v>
      </c>
      <c r="C33" s="32">
        <v>1174</v>
      </c>
      <c r="D33" s="35"/>
      <c r="E33" s="56">
        <f t="shared" si="8"/>
        <v>1174</v>
      </c>
      <c r="F33" s="32">
        <v>1174</v>
      </c>
      <c r="G33" s="35"/>
      <c r="H33" s="35">
        <f t="shared" si="5"/>
        <v>0</v>
      </c>
      <c r="I33" s="111">
        <f t="shared" si="1"/>
        <v>0</v>
      </c>
    </row>
    <row r="34" spans="1:9" ht="15" customHeight="1">
      <c r="A34" s="130" t="s">
        <v>41</v>
      </c>
      <c r="B34" s="35">
        <f>C34+D34</f>
        <v>975</v>
      </c>
      <c r="C34" s="32">
        <v>342</v>
      </c>
      <c r="D34" s="35">
        <v>633</v>
      </c>
      <c r="E34" s="56">
        <f t="shared" si="8"/>
        <v>975</v>
      </c>
      <c r="F34" s="32">
        <v>342</v>
      </c>
      <c r="G34" s="35">
        <v>633</v>
      </c>
      <c r="H34" s="35"/>
      <c r="I34" s="111"/>
    </row>
    <row r="35" spans="1:9" ht="15" customHeight="1">
      <c r="A35" s="130" t="s">
        <v>42</v>
      </c>
      <c r="B35" s="129">
        <f>SUM(B36:B45)</f>
        <v>96556</v>
      </c>
      <c r="C35" s="129">
        <f>SUM(C36:C45)</f>
        <v>76015</v>
      </c>
      <c r="D35" s="129">
        <f>SUM(D36:D45)</f>
        <v>20541</v>
      </c>
      <c r="E35" s="129">
        <f>SUM(E36:E56)</f>
        <v>131704</v>
      </c>
      <c r="F35" s="129">
        <f>SUM(F36:F56)</f>
        <v>106175</v>
      </c>
      <c r="G35" s="129">
        <f>SUM(G36:G56)</f>
        <v>25529</v>
      </c>
      <c r="H35" s="35">
        <f t="shared" si="5"/>
        <v>35148</v>
      </c>
      <c r="I35" s="111">
        <f t="shared" si="1"/>
        <v>36.40167364016737</v>
      </c>
    </row>
    <row r="36" spans="1:9" ht="15" customHeight="1">
      <c r="A36" s="130" t="s">
        <v>43</v>
      </c>
      <c r="B36" s="35">
        <f aca="true" t="shared" si="9" ref="B36:B60">C36+D36</f>
        <v>1598</v>
      </c>
      <c r="C36" s="40">
        <v>1490</v>
      </c>
      <c r="D36" s="35">
        <v>108</v>
      </c>
      <c r="E36" s="56">
        <f t="shared" si="8"/>
        <v>1598</v>
      </c>
      <c r="F36" s="40">
        <v>1490</v>
      </c>
      <c r="G36" s="35">
        <v>108</v>
      </c>
      <c r="H36" s="35">
        <f t="shared" si="5"/>
        <v>0</v>
      </c>
      <c r="I36" s="111">
        <f t="shared" si="1"/>
        <v>0</v>
      </c>
    </row>
    <row r="37" spans="1:9" ht="15" customHeight="1">
      <c r="A37" s="131" t="s">
        <v>44</v>
      </c>
      <c r="B37" s="35">
        <f t="shared" si="9"/>
        <v>34629</v>
      </c>
      <c r="C37" s="32">
        <v>29094</v>
      </c>
      <c r="D37" s="32">
        <v>5535</v>
      </c>
      <c r="E37" s="56">
        <f t="shared" si="8"/>
        <v>35519</v>
      </c>
      <c r="F37" s="32">
        <v>29984</v>
      </c>
      <c r="G37" s="32">
        <v>5535</v>
      </c>
      <c r="H37" s="35">
        <f t="shared" si="5"/>
        <v>890</v>
      </c>
      <c r="I37" s="111">
        <f t="shared" si="1"/>
        <v>2.5701002050304655</v>
      </c>
    </row>
    <row r="38" spans="1:9" ht="15" customHeight="1">
      <c r="A38" s="131" t="s">
        <v>45</v>
      </c>
      <c r="B38" s="35">
        <f t="shared" si="9"/>
        <v>6130</v>
      </c>
      <c r="C38" s="40">
        <v>6130</v>
      </c>
      <c r="D38" s="132"/>
      <c r="E38" s="56">
        <f t="shared" si="8"/>
        <v>6130</v>
      </c>
      <c r="F38" s="40">
        <v>6130</v>
      </c>
      <c r="G38" s="132"/>
      <c r="H38" s="35">
        <f t="shared" si="5"/>
        <v>0</v>
      </c>
      <c r="I38" s="111">
        <f t="shared" si="1"/>
        <v>0</v>
      </c>
    </row>
    <row r="39" spans="1:9" ht="15" customHeight="1">
      <c r="A39" s="131" t="s">
        <v>46</v>
      </c>
      <c r="B39" s="35">
        <f t="shared" si="9"/>
        <v>15597</v>
      </c>
      <c r="C39" s="40">
        <v>3350</v>
      </c>
      <c r="D39" s="132">
        <v>12247</v>
      </c>
      <c r="E39" s="56">
        <f t="shared" si="8"/>
        <v>16053</v>
      </c>
      <c r="F39" s="40">
        <v>-1001</v>
      </c>
      <c r="G39" s="132">
        <v>17054</v>
      </c>
      <c r="H39" s="35">
        <f t="shared" si="5"/>
        <v>456</v>
      </c>
      <c r="I39" s="111">
        <f t="shared" si="1"/>
        <v>2.9236391613771877</v>
      </c>
    </row>
    <row r="40" spans="1:9" ht="15" customHeight="1">
      <c r="A40" s="131" t="s">
        <v>47</v>
      </c>
      <c r="B40" s="35">
        <f t="shared" si="9"/>
        <v>1315</v>
      </c>
      <c r="C40" s="40">
        <v>1315</v>
      </c>
      <c r="D40" s="132"/>
      <c r="E40" s="56">
        <f t="shared" si="8"/>
        <v>1315</v>
      </c>
      <c r="F40" s="40">
        <v>1315</v>
      </c>
      <c r="G40" s="132"/>
      <c r="H40" s="35">
        <f t="shared" si="5"/>
        <v>0</v>
      </c>
      <c r="I40" s="111">
        <f t="shared" si="1"/>
        <v>0</v>
      </c>
    </row>
    <row r="41" spans="1:9" ht="15" customHeight="1">
      <c r="A41" s="131" t="s">
        <v>48</v>
      </c>
      <c r="B41" s="35">
        <f t="shared" si="9"/>
        <v>0</v>
      </c>
      <c r="C41" s="40"/>
      <c r="D41" s="132"/>
      <c r="E41" s="56">
        <f t="shared" si="8"/>
        <v>1315</v>
      </c>
      <c r="F41" s="40">
        <v>1315</v>
      </c>
      <c r="G41" s="132"/>
      <c r="H41" s="35">
        <f t="shared" si="5"/>
        <v>1315</v>
      </c>
      <c r="I41" s="111"/>
    </row>
    <row r="42" spans="1:9" ht="15" customHeight="1">
      <c r="A42" s="131" t="s">
        <v>49</v>
      </c>
      <c r="B42" s="35">
        <f t="shared" si="9"/>
        <v>10245</v>
      </c>
      <c r="C42" s="40">
        <v>10245</v>
      </c>
      <c r="D42" s="132"/>
      <c r="E42" s="56">
        <f t="shared" si="8"/>
        <v>10245</v>
      </c>
      <c r="F42" s="40">
        <v>10245</v>
      </c>
      <c r="G42" s="132"/>
      <c r="H42" s="35">
        <f t="shared" si="5"/>
        <v>0</v>
      </c>
      <c r="I42" s="111">
        <f t="shared" si="1"/>
        <v>0</v>
      </c>
    </row>
    <row r="43" spans="1:9" ht="15" customHeight="1">
      <c r="A43" s="131" t="s">
        <v>50</v>
      </c>
      <c r="B43" s="35">
        <f t="shared" si="9"/>
        <v>12476</v>
      </c>
      <c r="C43" s="40">
        <v>9825</v>
      </c>
      <c r="D43" s="132">
        <v>2651</v>
      </c>
      <c r="E43" s="56">
        <f t="shared" si="8"/>
        <v>12585</v>
      </c>
      <c r="F43" s="40">
        <v>9753</v>
      </c>
      <c r="G43" s="132">
        <v>2832</v>
      </c>
      <c r="H43" s="35">
        <f t="shared" si="5"/>
        <v>109</v>
      </c>
      <c r="I43" s="111">
        <f t="shared" si="1"/>
        <v>0.8736774607245913</v>
      </c>
    </row>
    <row r="44" spans="1:9" s="116" customFormat="1" ht="15" customHeight="1">
      <c r="A44" s="133" t="s">
        <v>51</v>
      </c>
      <c r="B44" s="35">
        <f t="shared" si="9"/>
        <v>942</v>
      </c>
      <c r="C44" s="134">
        <v>942</v>
      </c>
      <c r="D44" s="134"/>
      <c r="E44" s="56">
        <f t="shared" si="8"/>
        <v>940</v>
      </c>
      <c r="F44" s="134">
        <v>940</v>
      </c>
      <c r="G44" s="134"/>
      <c r="H44" s="135">
        <f t="shared" si="5"/>
        <v>-2</v>
      </c>
      <c r="I44" s="111">
        <f t="shared" si="1"/>
        <v>-0.21231422505307856</v>
      </c>
    </row>
    <row r="45" spans="1:9" s="116" customFormat="1" ht="15" customHeight="1">
      <c r="A45" s="133" t="s">
        <v>52</v>
      </c>
      <c r="B45" s="35">
        <f t="shared" si="9"/>
        <v>13624</v>
      </c>
      <c r="C45" s="134">
        <v>13624</v>
      </c>
      <c r="D45" s="134"/>
      <c r="E45" s="56">
        <f t="shared" si="8"/>
        <v>13624</v>
      </c>
      <c r="F45" s="134">
        <v>13624</v>
      </c>
      <c r="G45" s="134"/>
      <c r="H45" s="135">
        <f aca="true" t="shared" si="10" ref="H45:H57">E45-B45</f>
        <v>0</v>
      </c>
      <c r="I45" s="111">
        <f t="shared" si="1"/>
        <v>0</v>
      </c>
    </row>
    <row r="46" spans="1:9" s="116" customFormat="1" ht="15" customHeight="1">
      <c r="A46" s="136" t="s">
        <v>53</v>
      </c>
      <c r="B46" s="35"/>
      <c r="C46" s="134"/>
      <c r="D46" s="134"/>
      <c r="E46" s="56">
        <f aca="true" t="shared" si="11" ref="E46:E61">F46+G46</f>
        <v>891</v>
      </c>
      <c r="F46" s="137">
        <v>891</v>
      </c>
      <c r="G46" s="134"/>
      <c r="H46" s="135">
        <f t="shared" si="10"/>
        <v>891</v>
      </c>
      <c r="I46" s="111"/>
    </row>
    <row r="47" spans="1:9" s="116" customFormat="1" ht="15" customHeight="1">
      <c r="A47" s="136" t="s">
        <v>54</v>
      </c>
      <c r="B47" s="35"/>
      <c r="C47" s="134"/>
      <c r="D47" s="134"/>
      <c r="E47" s="56">
        <f t="shared" si="11"/>
        <v>2221</v>
      </c>
      <c r="F47" s="137">
        <v>2221</v>
      </c>
      <c r="G47" s="134"/>
      <c r="H47" s="135">
        <f t="shared" si="10"/>
        <v>2221</v>
      </c>
      <c r="I47" s="111"/>
    </row>
    <row r="48" spans="1:9" s="116" customFormat="1" ht="15" customHeight="1">
      <c r="A48" s="136" t="s">
        <v>55</v>
      </c>
      <c r="B48" s="35"/>
      <c r="C48" s="134"/>
      <c r="D48" s="134"/>
      <c r="E48" s="56">
        <f t="shared" si="11"/>
        <v>87</v>
      </c>
      <c r="F48" s="137">
        <v>87</v>
      </c>
      <c r="G48" s="134"/>
      <c r="H48" s="135">
        <f t="shared" si="10"/>
        <v>87</v>
      </c>
      <c r="I48" s="111"/>
    </row>
    <row r="49" spans="1:9" s="116" customFormat="1" ht="15" customHeight="1">
      <c r="A49" s="136" t="s">
        <v>56</v>
      </c>
      <c r="B49" s="35"/>
      <c r="C49" s="134"/>
      <c r="D49" s="134"/>
      <c r="E49" s="56">
        <f t="shared" si="11"/>
        <v>11410</v>
      </c>
      <c r="F49" s="137">
        <v>11410</v>
      </c>
      <c r="G49" s="134"/>
      <c r="H49" s="135">
        <f t="shared" si="10"/>
        <v>11410</v>
      </c>
      <c r="I49" s="111"/>
    </row>
    <row r="50" spans="1:9" s="116" customFormat="1" ht="15" customHeight="1">
      <c r="A50" s="136" t="s">
        <v>57</v>
      </c>
      <c r="B50" s="35"/>
      <c r="C50" s="134"/>
      <c r="D50" s="134"/>
      <c r="E50" s="56">
        <f t="shared" si="11"/>
        <v>1468</v>
      </c>
      <c r="F50" s="137">
        <v>1468</v>
      </c>
      <c r="G50" s="134"/>
      <c r="H50" s="135">
        <f t="shared" si="10"/>
        <v>1468</v>
      </c>
      <c r="I50" s="111"/>
    </row>
    <row r="51" spans="1:9" s="116" customFormat="1" ht="15" customHeight="1">
      <c r="A51" s="136" t="s">
        <v>58</v>
      </c>
      <c r="B51" s="35"/>
      <c r="C51" s="134"/>
      <c r="D51" s="134"/>
      <c r="E51" s="56">
        <f t="shared" si="11"/>
        <v>2014</v>
      </c>
      <c r="F51" s="137">
        <v>2014</v>
      </c>
      <c r="G51" s="134"/>
      <c r="H51" s="135">
        <f t="shared" si="10"/>
        <v>2014</v>
      </c>
      <c r="I51" s="111"/>
    </row>
    <row r="52" spans="1:9" s="116" customFormat="1" ht="15" customHeight="1">
      <c r="A52" s="136" t="s">
        <v>59</v>
      </c>
      <c r="B52" s="35"/>
      <c r="C52" s="134"/>
      <c r="D52" s="134"/>
      <c r="E52" s="56">
        <f t="shared" si="11"/>
        <v>7403</v>
      </c>
      <c r="F52" s="137">
        <v>7403</v>
      </c>
      <c r="G52" s="134"/>
      <c r="H52" s="135">
        <f t="shared" si="10"/>
        <v>7403</v>
      </c>
      <c r="I52" s="111"/>
    </row>
    <row r="53" spans="1:9" s="116" customFormat="1" ht="15" customHeight="1">
      <c r="A53" s="136" t="s">
        <v>60</v>
      </c>
      <c r="B53" s="35"/>
      <c r="C53" s="134"/>
      <c r="D53" s="134"/>
      <c r="E53" s="56">
        <f t="shared" si="11"/>
        <v>4929</v>
      </c>
      <c r="F53" s="137">
        <v>4929</v>
      </c>
      <c r="G53" s="134"/>
      <c r="H53" s="135">
        <f t="shared" si="10"/>
        <v>4929</v>
      </c>
      <c r="I53" s="111"/>
    </row>
    <row r="54" spans="1:9" s="116" customFormat="1" ht="15" customHeight="1">
      <c r="A54" s="136" t="s">
        <v>61</v>
      </c>
      <c r="B54" s="35"/>
      <c r="C54" s="134"/>
      <c r="D54" s="134"/>
      <c r="E54" s="56">
        <f t="shared" si="11"/>
        <v>0</v>
      </c>
      <c r="F54" s="137"/>
      <c r="G54" s="134"/>
      <c r="H54" s="135">
        <f t="shared" si="10"/>
        <v>0</v>
      </c>
      <c r="I54" s="111"/>
    </row>
    <row r="55" spans="1:9" s="116" customFormat="1" ht="15" customHeight="1">
      <c r="A55" s="136" t="s">
        <v>62</v>
      </c>
      <c r="B55" s="35"/>
      <c r="C55" s="134"/>
      <c r="D55" s="134"/>
      <c r="E55" s="56">
        <f t="shared" si="11"/>
        <v>1719</v>
      </c>
      <c r="F55" s="137">
        <v>1719</v>
      </c>
      <c r="G55" s="134"/>
      <c r="H55" s="135">
        <f t="shared" si="10"/>
        <v>1719</v>
      </c>
      <c r="I55" s="111"/>
    </row>
    <row r="56" spans="1:9" s="116" customFormat="1" ht="15" customHeight="1">
      <c r="A56" s="136" t="s">
        <v>63</v>
      </c>
      <c r="B56" s="35"/>
      <c r="C56" s="134"/>
      <c r="D56" s="134"/>
      <c r="E56" s="56">
        <f t="shared" si="11"/>
        <v>238</v>
      </c>
      <c r="F56" s="137">
        <v>238</v>
      </c>
      <c r="G56" s="134"/>
      <c r="H56" s="135">
        <f t="shared" si="10"/>
        <v>238</v>
      </c>
      <c r="I56" s="111"/>
    </row>
    <row r="57" spans="1:9" ht="15" customHeight="1">
      <c r="A57" s="130" t="s">
        <v>64</v>
      </c>
      <c r="B57" s="35">
        <f t="shared" si="9"/>
        <v>0</v>
      </c>
      <c r="C57" s="129"/>
      <c r="D57" s="138"/>
      <c r="E57" s="56">
        <f t="shared" si="11"/>
        <v>2652</v>
      </c>
      <c r="F57" s="137">
        <v>2652</v>
      </c>
      <c r="G57" s="132"/>
      <c r="H57" s="135">
        <f t="shared" si="10"/>
        <v>2652</v>
      </c>
      <c r="I57" s="111"/>
    </row>
    <row r="58" spans="1:9" ht="15" customHeight="1">
      <c r="A58" s="130" t="s">
        <v>65</v>
      </c>
      <c r="B58" s="35">
        <f t="shared" si="9"/>
        <v>0</v>
      </c>
      <c r="C58" s="129"/>
      <c r="D58" s="129"/>
      <c r="E58" s="56">
        <f t="shared" si="11"/>
        <v>2287</v>
      </c>
      <c r="F58" s="137">
        <v>2287</v>
      </c>
      <c r="G58" s="132"/>
      <c r="H58" s="35">
        <f t="shared" si="5"/>
        <v>2287</v>
      </c>
      <c r="I58" s="111"/>
    </row>
    <row r="59" spans="1:9" ht="15" customHeight="1">
      <c r="A59" s="130" t="s">
        <v>66</v>
      </c>
      <c r="B59" s="35">
        <f t="shared" si="9"/>
        <v>700</v>
      </c>
      <c r="C59" s="40">
        <v>14052</v>
      </c>
      <c r="D59" s="40">
        <v>-13352</v>
      </c>
      <c r="E59" s="56">
        <f t="shared" si="11"/>
        <v>700</v>
      </c>
      <c r="F59" s="40">
        <v>17999</v>
      </c>
      <c r="G59" s="40">
        <v>-17299</v>
      </c>
      <c r="H59" s="35">
        <f t="shared" si="5"/>
        <v>0</v>
      </c>
      <c r="I59" s="111">
        <f t="shared" si="1"/>
        <v>0</v>
      </c>
    </row>
    <row r="60" spans="1:9" ht="15" customHeight="1">
      <c r="A60" s="130" t="s">
        <v>67</v>
      </c>
      <c r="B60" s="35">
        <f t="shared" si="9"/>
        <v>0</v>
      </c>
      <c r="C60" s="40">
        <v>13352</v>
      </c>
      <c r="D60" s="132">
        <v>-13352</v>
      </c>
      <c r="E60" s="56">
        <f t="shared" si="11"/>
        <v>0</v>
      </c>
      <c r="F60" s="40">
        <v>17299</v>
      </c>
      <c r="G60" s="132">
        <v>-17299</v>
      </c>
      <c r="H60" s="35">
        <f t="shared" si="5"/>
        <v>0</v>
      </c>
      <c r="I60" s="111"/>
    </row>
    <row r="61" spans="1:9" ht="15" customHeight="1">
      <c r="A61" s="139" t="s">
        <v>68</v>
      </c>
      <c r="B61" s="100"/>
      <c r="C61" s="140"/>
      <c r="D61" s="141"/>
      <c r="E61" s="56">
        <f t="shared" si="11"/>
        <v>818</v>
      </c>
      <c r="F61" s="140">
        <v>818</v>
      </c>
      <c r="G61" s="141"/>
      <c r="H61" s="35">
        <f t="shared" si="5"/>
        <v>818</v>
      </c>
      <c r="I61" s="111"/>
    </row>
    <row r="62" spans="1:9" ht="15" customHeight="1">
      <c r="A62" s="142" t="s">
        <v>69</v>
      </c>
      <c r="B62" s="67">
        <f>C62+D62</f>
        <v>160640</v>
      </c>
      <c r="C62" s="143">
        <f>C5+C29</f>
        <v>121718</v>
      </c>
      <c r="D62" s="143">
        <f>D5+D29</f>
        <v>38922</v>
      </c>
      <c r="E62" s="143">
        <f>E5+E29</f>
        <v>205150</v>
      </c>
      <c r="F62" s="143">
        <f>F5+F29</f>
        <v>161587</v>
      </c>
      <c r="G62" s="143">
        <f>G5+G29</f>
        <v>43563</v>
      </c>
      <c r="H62" s="143">
        <f>H5+H29+H59+H60+H61</f>
        <v>44510</v>
      </c>
      <c r="I62" s="115">
        <f t="shared" si="1"/>
        <v>27.707918326693225</v>
      </c>
    </row>
    <row r="63" ht="16.5" customHeight="1"/>
    <row r="64" ht="16.5" customHeight="1"/>
    <row r="65" ht="16.5" customHeight="1"/>
    <row r="66" ht="16.5" customHeight="1"/>
    <row r="67" ht="16.5" customHeight="1"/>
  </sheetData>
  <sheetProtection/>
  <mergeCells count="6">
    <mergeCell ref="A1:I1"/>
    <mergeCell ref="A2:G2"/>
    <mergeCell ref="B3:D3"/>
    <mergeCell ref="E3:G3"/>
    <mergeCell ref="H3:I3"/>
    <mergeCell ref="A3:A4"/>
  </mergeCells>
  <printOptions horizontalCentered="1"/>
  <pageMargins left="0.8" right="0.2" top="0.4724409448818898" bottom="0.5118110236220472" header="0.2755905511811024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"/>
    </sheetView>
  </sheetViews>
  <sheetFormatPr defaultColWidth="9.00390625" defaultRowHeight="14.25"/>
  <cols>
    <col min="1" max="1" width="24.00390625" style="0" customWidth="1"/>
    <col min="2" max="2" width="8.125" style="0" customWidth="1"/>
    <col min="3" max="7" width="7.625" style="0" customWidth="1"/>
    <col min="8" max="8" width="8.125" style="13" customWidth="1"/>
    <col min="9" max="13" width="7.625" style="0" customWidth="1"/>
    <col min="14" max="15" width="7.125" style="0" customWidth="1"/>
  </cols>
  <sheetData>
    <row r="1" spans="1:15" ht="18.75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4.25" customHeight="1">
      <c r="A2" s="164" t="s">
        <v>71</v>
      </c>
      <c r="B2" s="165"/>
      <c r="C2" s="166"/>
      <c r="D2" s="166"/>
      <c r="E2" s="166"/>
      <c r="F2" s="166"/>
      <c r="G2" s="166"/>
      <c r="H2" s="89"/>
      <c r="I2" s="88"/>
      <c r="J2" s="88"/>
      <c r="K2" s="88"/>
      <c r="L2" s="88"/>
      <c r="M2" s="88"/>
      <c r="N2" s="109" t="s">
        <v>72</v>
      </c>
      <c r="O2" s="14" t="s">
        <v>73</v>
      </c>
    </row>
    <row r="3" spans="1:15" ht="15" customHeight="1">
      <c r="A3" s="152" t="s">
        <v>3</v>
      </c>
      <c r="B3" s="167" t="s">
        <v>4</v>
      </c>
      <c r="C3" s="168"/>
      <c r="D3" s="168"/>
      <c r="E3" s="168"/>
      <c r="F3" s="168"/>
      <c r="G3" s="169"/>
      <c r="H3" s="167" t="s">
        <v>5</v>
      </c>
      <c r="I3" s="168"/>
      <c r="J3" s="168"/>
      <c r="K3" s="168"/>
      <c r="L3" s="168"/>
      <c r="M3" s="169"/>
      <c r="N3" s="148" t="s">
        <v>74</v>
      </c>
      <c r="O3" s="151"/>
    </row>
    <row r="4" spans="1:15" ht="12.75" customHeight="1">
      <c r="A4" s="155"/>
      <c r="B4" s="156" t="s">
        <v>7</v>
      </c>
      <c r="C4" s="154" t="s">
        <v>8</v>
      </c>
      <c r="D4" s="154"/>
      <c r="E4" s="154"/>
      <c r="F4" s="154"/>
      <c r="G4" s="158" t="s">
        <v>9</v>
      </c>
      <c r="H4" s="160" t="s">
        <v>7</v>
      </c>
      <c r="I4" s="154" t="s">
        <v>8</v>
      </c>
      <c r="J4" s="154"/>
      <c r="K4" s="154"/>
      <c r="L4" s="154"/>
      <c r="M4" s="158" t="s">
        <v>9</v>
      </c>
      <c r="N4" s="154" t="s">
        <v>10</v>
      </c>
      <c r="O4" s="162" t="s">
        <v>11</v>
      </c>
    </row>
    <row r="5" spans="1:15" ht="18" customHeight="1">
      <c r="A5" s="153"/>
      <c r="B5" s="157"/>
      <c r="C5" s="53" t="s">
        <v>7</v>
      </c>
      <c r="D5" s="53" t="s">
        <v>75</v>
      </c>
      <c r="E5" s="53" t="s">
        <v>76</v>
      </c>
      <c r="F5" s="53" t="s">
        <v>77</v>
      </c>
      <c r="G5" s="159"/>
      <c r="H5" s="161"/>
      <c r="I5" s="53" t="s">
        <v>7</v>
      </c>
      <c r="J5" s="53" t="s">
        <v>75</v>
      </c>
      <c r="K5" s="53" t="s">
        <v>76</v>
      </c>
      <c r="L5" s="53" t="s">
        <v>77</v>
      </c>
      <c r="M5" s="159"/>
      <c r="N5" s="154"/>
      <c r="O5" s="163"/>
    </row>
    <row r="6" spans="1:15" ht="18" customHeight="1">
      <c r="A6" s="90" t="s">
        <v>78</v>
      </c>
      <c r="B6" s="91">
        <f>C6+G6</f>
        <v>128123</v>
      </c>
      <c r="C6" s="92">
        <f>SUM(C7:C28)</f>
        <v>105955</v>
      </c>
      <c r="D6" s="92">
        <f>SUM(D7:D28)</f>
        <v>105955</v>
      </c>
      <c r="E6" s="92">
        <f>SUM(E7:E28)</f>
        <v>0</v>
      </c>
      <c r="F6" s="92">
        <f>SUM(F7:F28)</f>
        <v>0</v>
      </c>
      <c r="G6" s="92">
        <f>SUM(G7:G28)</f>
        <v>22168</v>
      </c>
      <c r="H6" s="93">
        <f>I6+M6</f>
        <v>160229</v>
      </c>
      <c r="I6" s="92">
        <f aca="true" t="shared" si="0" ref="I6:N6">SUM(I7:I28)</f>
        <v>135617</v>
      </c>
      <c r="J6" s="92">
        <f t="shared" si="0"/>
        <v>98273</v>
      </c>
      <c r="K6" s="92">
        <f t="shared" si="0"/>
        <v>35057</v>
      </c>
      <c r="L6" s="92">
        <f t="shared" si="0"/>
        <v>2287</v>
      </c>
      <c r="M6" s="92">
        <f t="shared" si="0"/>
        <v>24612</v>
      </c>
      <c r="N6" s="92">
        <f t="shared" si="0"/>
        <v>32106</v>
      </c>
      <c r="O6" s="110">
        <f>N6/B6*100</f>
        <v>25.058732624119013</v>
      </c>
    </row>
    <row r="7" spans="1:15" ht="18" customHeight="1">
      <c r="A7" s="36" t="s">
        <v>79</v>
      </c>
      <c r="B7" s="94">
        <f>C7+G7</f>
        <v>11107</v>
      </c>
      <c r="C7" s="35">
        <f>SUM(D7:F7)</f>
        <v>6210</v>
      </c>
      <c r="D7" s="31">
        <v>6210</v>
      </c>
      <c r="E7" s="32"/>
      <c r="F7" s="32"/>
      <c r="G7" s="95">
        <v>4897</v>
      </c>
      <c r="H7" s="75">
        <f>I7+M7</f>
        <v>13479</v>
      </c>
      <c r="I7" s="35">
        <f>SUM(J7:L7)</f>
        <v>8582</v>
      </c>
      <c r="J7" s="31">
        <v>8210</v>
      </c>
      <c r="K7" s="32">
        <v>372</v>
      </c>
      <c r="L7" s="32"/>
      <c r="M7" s="95">
        <v>4897</v>
      </c>
      <c r="N7" s="35">
        <f>H7-B7</f>
        <v>2372</v>
      </c>
      <c r="O7" s="111">
        <f>N7/B7*100</f>
        <v>21.355901683622942</v>
      </c>
    </row>
    <row r="8" spans="1:15" ht="18" customHeight="1">
      <c r="A8" s="36" t="s">
        <v>80</v>
      </c>
      <c r="B8" s="94">
        <f aca="true" t="shared" si="1" ref="B8:B30">C8+G8</f>
        <v>0</v>
      </c>
      <c r="C8" s="35">
        <f aca="true" t="shared" si="2" ref="C8:C30">SUM(D8:F8)</f>
        <v>0</v>
      </c>
      <c r="D8" s="31"/>
      <c r="E8" s="32"/>
      <c r="F8" s="32"/>
      <c r="G8" s="95"/>
      <c r="H8" s="75">
        <f aca="true" t="shared" si="3" ref="H8:H30">I8+M8</f>
        <v>0</v>
      </c>
      <c r="I8" s="35">
        <f aca="true" t="shared" si="4" ref="I8:I30">SUM(J8:L8)</f>
        <v>0</v>
      </c>
      <c r="J8" s="31"/>
      <c r="K8" s="32"/>
      <c r="L8" s="32"/>
      <c r="M8" s="95"/>
      <c r="N8" s="35">
        <f aca="true" t="shared" si="5" ref="N8:N29">H8-B8</f>
        <v>0</v>
      </c>
      <c r="O8" s="111"/>
    </row>
    <row r="9" spans="1:15" ht="18" customHeight="1">
      <c r="A9" s="36" t="s">
        <v>81</v>
      </c>
      <c r="B9" s="94">
        <f t="shared" si="1"/>
        <v>4828</v>
      </c>
      <c r="C9" s="35">
        <f t="shared" si="2"/>
        <v>4794</v>
      </c>
      <c r="D9" s="31">
        <v>4794</v>
      </c>
      <c r="E9" s="32"/>
      <c r="F9" s="32"/>
      <c r="G9" s="95">
        <v>34</v>
      </c>
      <c r="H9" s="75">
        <f t="shared" si="3"/>
        <v>5719</v>
      </c>
      <c r="I9" s="35">
        <f t="shared" si="4"/>
        <v>5685</v>
      </c>
      <c r="J9" s="31">
        <v>4794</v>
      </c>
      <c r="K9" s="32">
        <v>891</v>
      </c>
      <c r="L9" s="32"/>
      <c r="M9" s="95">
        <v>34</v>
      </c>
      <c r="N9" s="35">
        <f t="shared" si="5"/>
        <v>891</v>
      </c>
      <c r="O9" s="111">
        <f aca="true" t="shared" si="6" ref="O9:O31">N9/B9*100</f>
        <v>18.454846727423362</v>
      </c>
    </row>
    <row r="10" spans="1:15" ht="18" customHeight="1">
      <c r="A10" s="36" t="s">
        <v>82</v>
      </c>
      <c r="B10" s="94">
        <f t="shared" si="1"/>
        <v>24460</v>
      </c>
      <c r="C10" s="35">
        <f t="shared" si="2"/>
        <v>24402</v>
      </c>
      <c r="D10" s="31">
        <v>24402</v>
      </c>
      <c r="E10" s="32"/>
      <c r="F10" s="32"/>
      <c r="G10" s="95">
        <v>58</v>
      </c>
      <c r="H10" s="75">
        <f t="shared" si="3"/>
        <v>27751</v>
      </c>
      <c r="I10" s="35">
        <f t="shared" si="4"/>
        <v>27693</v>
      </c>
      <c r="J10" s="31">
        <v>25401</v>
      </c>
      <c r="K10" s="32">
        <v>2292</v>
      </c>
      <c r="L10" s="32"/>
      <c r="M10" s="95">
        <v>58</v>
      </c>
      <c r="N10" s="35">
        <f t="shared" si="5"/>
        <v>3291</v>
      </c>
      <c r="O10" s="111">
        <f t="shared" si="6"/>
        <v>13.454619787408012</v>
      </c>
    </row>
    <row r="11" spans="1:15" ht="18" customHeight="1">
      <c r="A11" s="36" t="s">
        <v>83</v>
      </c>
      <c r="B11" s="94">
        <f t="shared" si="1"/>
        <v>22</v>
      </c>
      <c r="C11" s="35">
        <f t="shared" si="2"/>
        <v>22</v>
      </c>
      <c r="D11" s="31">
        <v>22</v>
      </c>
      <c r="E11" s="32"/>
      <c r="F11" s="32"/>
      <c r="G11" s="95"/>
      <c r="H11" s="75">
        <f t="shared" si="3"/>
        <v>22</v>
      </c>
      <c r="I11" s="35">
        <f t="shared" si="4"/>
        <v>22</v>
      </c>
      <c r="J11" s="31">
        <v>22</v>
      </c>
      <c r="K11" s="32"/>
      <c r="L11" s="32"/>
      <c r="M11" s="95"/>
      <c r="N11" s="35">
        <f t="shared" si="5"/>
        <v>0</v>
      </c>
      <c r="O11" s="111">
        <f t="shared" si="6"/>
        <v>0</v>
      </c>
    </row>
    <row r="12" spans="1:15" ht="18" customHeight="1">
      <c r="A12" s="36" t="s">
        <v>84</v>
      </c>
      <c r="B12" s="94">
        <f t="shared" si="1"/>
        <v>1442</v>
      </c>
      <c r="C12" s="35">
        <f t="shared" si="2"/>
        <v>1242</v>
      </c>
      <c r="D12" s="31">
        <v>1242</v>
      </c>
      <c r="E12" s="32"/>
      <c r="F12" s="32"/>
      <c r="G12" s="95">
        <v>200</v>
      </c>
      <c r="H12" s="75">
        <f t="shared" si="3"/>
        <v>1563</v>
      </c>
      <c r="I12" s="35">
        <f t="shared" si="4"/>
        <v>1363</v>
      </c>
      <c r="J12" s="31">
        <v>1242</v>
      </c>
      <c r="K12" s="32">
        <v>121</v>
      </c>
      <c r="L12" s="32"/>
      <c r="M12" s="95">
        <v>200</v>
      </c>
      <c r="N12" s="35">
        <f t="shared" si="5"/>
        <v>121</v>
      </c>
      <c r="O12" s="111">
        <f t="shared" si="6"/>
        <v>8.39112343966713</v>
      </c>
    </row>
    <row r="13" spans="1:15" ht="18" customHeight="1">
      <c r="A13" s="36" t="s">
        <v>85</v>
      </c>
      <c r="B13" s="94">
        <f t="shared" si="1"/>
        <v>39893</v>
      </c>
      <c r="C13" s="35">
        <f t="shared" si="2"/>
        <v>38961</v>
      </c>
      <c r="D13" s="31">
        <v>38961</v>
      </c>
      <c r="E13" s="32"/>
      <c r="F13" s="32"/>
      <c r="G13" s="95">
        <v>932</v>
      </c>
      <c r="H13" s="75">
        <f t="shared" si="3"/>
        <v>39201</v>
      </c>
      <c r="I13" s="35">
        <f t="shared" si="4"/>
        <v>38269</v>
      </c>
      <c r="J13" s="31">
        <v>26561</v>
      </c>
      <c r="K13" s="32">
        <v>11708</v>
      </c>
      <c r="L13" s="32"/>
      <c r="M13" s="95">
        <v>932</v>
      </c>
      <c r="N13" s="35">
        <f t="shared" si="5"/>
        <v>-692</v>
      </c>
      <c r="O13" s="111">
        <f t="shared" si="6"/>
        <v>-1.7346401624345122</v>
      </c>
    </row>
    <row r="14" spans="1:15" ht="18" customHeight="1">
      <c r="A14" s="36" t="s">
        <v>86</v>
      </c>
      <c r="B14" s="94">
        <f t="shared" si="1"/>
        <v>8726</v>
      </c>
      <c r="C14" s="35">
        <f t="shared" si="2"/>
        <v>8151</v>
      </c>
      <c r="D14" s="31">
        <v>8151</v>
      </c>
      <c r="E14" s="32"/>
      <c r="F14" s="32"/>
      <c r="G14" s="95">
        <v>575</v>
      </c>
      <c r="H14" s="75">
        <f t="shared" si="3"/>
        <v>10194</v>
      </c>
      <c r="I14" s="35">
        <f t="shared" si="4"/>
        <v>9619</v>
      </c>
      <c r="J14" s="31">
        <v>8151</v>
      </c>
      <c r="K14" s="32">
        <v>1468</v>
      </c>
      <c r="L14" s="32"/>
      <c r="M14" s="95">
        <v>575</v>
      </c>
      <c r="N14" s="35">
        <f t="shared" si="5"/>
        <v>1468</v>
      </c>
      <c r="O14" s="111">
        <f t="shared" si="6"/>
        <v>16.82328672931469</v>
      </c>
    </row>
    <row r="15" spans="1:15" ht="18" customHeight="1">
      <c r="A15" s="36" t="s">
        <v>87</v>
      </c>
      <c r="B15" s="94">
        <f t="shared" si="1"/>
        <v>267</v>
      </c>
      <c r="C15" s="35">
        <f t="shared" si="2"/>
        <v>138</v>
      </c>
      <c r="D15" s="31">
        <v>138</v>
      </c>
      <c r="E15" s="32"/>
      <c r="F15" s="32"/>
      <c r="G15" s="95">
        <v>129</v>
      </c>
      <c r="H15" s="75">
        <f t="shared" si="3"/>
        <v>2281</v>
      </c>
      <c r="I15" s="35">
        <f t="shared" si="4"/>
        <v>2152</v>
      </c>
      <c r="J15" s="31">
        <v>138</v>
      </c>
      <c r="K15" s="32">
        <v>2014</v>
      </c>
      <c r="L15" s="32"/>
      <c r="M15" s="95">
        <v>129</v>
      </c>
      <c r="N15" s="35">
        <f t="shared" si="5"/>
        <v>2014</v>
      </c>
      <c r="O15" s="111">
        <f t="shared" si="6"/>
        <v>754.3071161048689</v>
      </c>
    </row>
    <row r="16" spans="1:15" ht="18" customHeight="1">
      <c r="A16" s="36" t="s">
        <v>88</v>
      </c>
      <c r="B16" s="94">
        <f t="shared" si="1"/>
        <v>3975</v>
      </c>
      <c r="C16" s="35">
        <f t="shared" si="2"/>
        <v>1755</v>
      </c>
      <c r="D16" s="31">
        <v>1755</v>
      </c>
      <c r="E16" s="32"/>
      <c r="F16" s="32"/>
      <c r="G16" s="95">
        <v>2220</v>
      </c>
      <c r="H16" s="75">
        <f t="shared" si="3"/>
        <v>4466</v>
      </c>
      <c r="I16" s="35">
        <f t="shared" si="4"/>
        <v>1755</v>
      </c>
      <c r="J16" s="31">
        <v>1755</v>
      </c>
      <c r="K16" s="32"/>
      <c r="L16" s="32"/>
      <c r="M16" s="95">
        <v>2711</v>
      </c>
      <c r="N16" s="35">
        <f t="shared" si="5"/>
        <v>491</v>
      </c>
      <c r="O16" s="111">
        <f t="shared" si="6"/>
        <v>12.352201257861635</v>
      </c>
    </row>
    <row r="17" spans="1:15" ht="18" customHeight="1">
      <c r="A17" s="36" t="s">
        <v>89</v>
      </c>
      <c r="B17" s="94">
        <f t="shared" si="1"/>
        <v>22454</v>
      </c>
      <c r="C17" s="35">
        <f t="shared" si="2"/>
        <v>9772</v>
      </c>
      <c r="D17" s="31">
        <v>9772</v>
      </c>
      <c r="E17" s="32"/>
      <c r="F17" s="32"/>
      <c r="G17" s="95">
        <v>12682</v>
      </c>
      <c r="H17" s="75">
        <f t="shared" si="3"/>
        <v>33844</v>
      </c>
      <c r="I17" s="35">
        <f t="shared" si="4"/>
        <v>19209</v>
      </c>
      <c r="J17" s="31">
        <v>9924</v>
      </c>
      <c r="K17" s="32">
        <v>9285</v>
      </c>
      <c r="L17" s="32"/>
      <c r="M17" s="95">
        <v>14635</v>
      </c>
      <c r="N17" s="35">
        <f t="shared" si="5"/>
        <v>11390</v>
      </c>
      <c r="O17" s="111">
        <f t="shared" si="6"/>
        <v>50.72592856506636</v>
      </c>
    </row>
    <row r="18" spans="1:15" ht="18" customHeight="1">
      <c r="A18" s="36" t="s">
        <v>90</v>
      </c>
      <c r="B18" s="94">
        <f t="shared" si="1"/>
        <v>187</v>
      </c>
      <c r="C18" s="35">
        <f t="shared" si="2"/>
        <v>96</v>
      </c>
      <c r="D18" s="31">
        <v>96</v>
      </c>
      <c r="E18" s="32"/>
      <c r="F18" s="32"/>
      <c r="G18" s="96">
        <v>91</v>
      </c>
      <c r="H18" s="75">
        <f t="shared" si="3"/>
        <v>5116</v>
      </c>
      <c r="I18" s="35">
        <f t="shared" si="4"/>
        <v>5025</v>
      </c>
      <c r="J18" s="31">
        <v>96</v>
      </c>
      <c r="K18" s="32">
        <v>4929</v>
      </c>
      <c r="L18" s="32"/>
      <c r="M18" s="96">
        <v>91</v>
      </c>
      <c r="N18" s="35">
        <f t="shared" si="5"/>
        <v>4929</v>
      </c>
      <c r="O18" s="111">
        <f t="shared" si="6"/>
        <v>2635.8288770053477</v>
      </c>
    </row>
    <row r="19" spans="1:15" ht="18" customHeight="1">
      <c r="A19" s="36" t="s">
        <v>91</v>
      </c>
      <c r="B19" s="94">
        <f t="shared" si="1"/>
        <v>156</v>
      </c>
      <c r="C19" s="35">
        <f t="shared" si="2"/>
        <v>106</v>
      </c>
      <c r="D19" s="31">
        <v>106</v>
      </c>
      <c r="E19" s="32"/>
      <c r="F19" s="32"/>
      <c r="G19" s="97">
        <v>50</v>
      </c>
      <c r="H19" s="75">
        <f t="shared" si="3"/>
        <v>156</v>
      </c>
      <c r="I19" s="35">
        <f t="shared" si="4"/>
        <v>106</v>
      </c>
      <c r="J19" s="31">
        <v>106</v>
      </c>
      <c r="K19" s="32"/>
      <c r="L19" s="32"/>
      <c r="M19" s="97">
        <v>50</v>
      </c>
      <c r="N19" s="35">
        <f t="shared" si="5"/>
        <v>0</v>
      </c>
      <c r="O19" s="111">
        <f t="shared" si="6"/>
        <v>0</v>
      </c>
    </row>
    <row r="20" spans="1:15" ht="18" customHeight="1">
      <c r="A20" s="36" t="s">
        <v>92</v>
      </c>
      <c r="B20" s="94">
        <f t="shared" si="1"/>
        <v>105</v>
      </c>
      <c r="C20" s="35">
        <f t="shared" si="2"/>
        <v>105</v>
      </c>
      <c r="D20" s="31">
        <v>105</v>
      </c>
      <c r="E20" s="32"/>
      <c r="F20" s="32"/>
      <c r="G20" s="98"/>
      <c r="H20" s="75">
        <f t="shared" si="3"/>
        <v>125</v>
      </c>
      <c r="I20" s="35">
        <f t="shared" si="4"/>
        <v>125</v>
      </c>
      <c r="J20" s="31">
        <v>105</v>
      </c>
      <c r="K20" s="32">
        <v>20</v>
      </c>
      <c r="L20" s="32"/>
      <c r="M20" s="98"/>
      <c r="N20" s="35">
        <f t="shared" si="5"/>
        <v>20</v>
      </c>
      <c r="O20" s="111">
        <f t="shared" si="6"/>
        <v>19.047619047619047</v>
      </c>
    </row>
    <row r="21" spans="1:15" ht="18" customHeight="1">
      <c r="A21" s="36" t="s">
        <v>93</v>
      </c>
      <c r="B21" s="94">
        <f t="shared" si="1"/>
        <v>267</v>
      </c>
      <c r="C21" s="35">
        <f t="shared" si="2"/>
        <v>267</v>
      </c>
      <c r="D21" s="31">
        <v>267</v>
      </c>
      <c r="E21" s="32"/>
      <c r="F21" s="32"/>
      <c r="G21" s="98"/>
      <c r="H21" s="75">
        <f t="shared" si="3"/>
        <v>266</v>
      </c>
      <c r="I21" s="35">
        <f t="shared" si="4"/>
        <v>266</v>
      </c>
      <c r="J21" s="31">
        <v>266</v>
      </c>
      <c r="K21" s="32"/>
      <c r="L21" s="32"/>
      <c r="M21" s="98"/>
      <c r="N21" s="35">
        <f t="shared" si="5"/>
        <v>-1</v>
      </c>
      <c r="O21" s="111">
        <f t="shared" si="6"/>
        <v>-0.37453183520599254</v>
      </c>
    </row>
    <row r="22" spans="1:15" ht="18" customHeight="1">
      <c r="A22" s="36" t="s">
        <v>94</v>
      </c>
      <c r="B22" s="94">
        <f t="shared" si="1"/>
        <v>5864</v>
      </c>
      <c r="C22" s="35">
        <f t="shared" si="2"/>
        <v>5600</v>
      </c>
      <c r="D22" s="31">
        <v>5600</v>
      </c>
      <c r="E22" s="32"/>
      <c r="F22" s="32"/>
      <c r="G22" s="97">
        <v>264</v>
      </c>
      <c r="H22" s="75">
        <f t="shared" si="3"/>
        <v>7379</v>
      </c>
      <c r="I22" s="35">
        <f t="shared" si="4"/>
        <v>7115</v>
      </c>
      <c r="J22" s="31">
        <v>5396</v>
      </c>
      <c r="K22" s="32">
        <v>1719</v>
      </c>
      <c r="L22" s="32"/>
      <c r="M22" s="97">
        <v>264</v>
      </c>
      <c r="N22" s="35">
        <f t="shared" si="5"/>
        <v>1515</v>
      </c>
      <c r="O22" s="111">
        <f t="shared" si="6"/>
        <v>25.835607094133696</v>
      </c>
    </row>
    <row r="23" spans="1:15" ht="18" customHeight="1">
      <c r="A23" s="36" t="s">
        <v>95</v>
      </c>
      <c r="B23" s="94">
        <f t="shared" si="1"/>
        <v>88</v>
      </c>
      <c r="C23" s="35">
        <f t="shared" si="2"/>
        <v>88</v>
      </c>
      <c r="D23" s="31">
        <v>88</v>
      </c>
      <c r="E23" s="32"/>
      <c r="F23" s="32"/>
      <c r="G23" s="31"/>
      <c r="H23" s="75">
        <f t="shared" si="3"/>
        <v>88</v>
      </c>
      <c r="I23" s="35">
        <f t="shared" si="4"/>
        <v>88</v>
      </c>
      <c r="J23" s="31">
        <v>88</v>
      </c>
      <c r="K23" s="32"/>
      <c r="L23" s="32"/>
      <c r="M23" s="31"/>
      <c r="N23" s="35">
        <f t="shared" si="5"/>
        <v>0</v>
      </c>
      <c r="O23" s="111">
        <f t="shared" si="6"/>
        <v>0</v>
      </c>
    </row>
    <row r="24" spans="1:15" ht="18" customHeight="1">
      <c r="A24" s="36" t="s">
        <v>96</v>
      </c>
      <c r="B24" s="94">
        <f t="shared" si="1"/>
        <v>488</v>
      </c>
      <c r="C24" s="35">
        <f t="shared" si="2"/>
        <v>452</v>
      </c>
      <c r="D24" s="31">
        <v>452</v>
      </c>
      <c r="E24" s="32"/>
      <c r="F24" s="32"/>
      <c r="G24" s="31">
        <v>36</v>
      </c>
      <c r="H24" s="75">
        <f t="shared" si="3"/>
        <v>727</v>
      </c>
      <c r="I24" s="35">
        <f t="shared" si="4"/>
        <v>691</v>
      </c>
      <c r="J24" s="31">
        <v>453</v>
      </c>
      <c r="K24" s="32">
        <v>238</v>
      </c>
      <c r="L24" s="32"/>
      <c r="M24" s="31">
        <v>36</v>
      </c>
      <c r="N24" s="35">
        <f t="shared" si="5"/>
        <v>239</v>
      </c>
      <c r="O24" s="111">
        <f t="shared" si="6"/>
        <v>48.97540983606557</v>
      </c>
    </row>
    <row r="25" spans="1:15" ht="18" customHeight="1">
      <c r="A25" s="36" t="s">
        <v>97</v>
      </c>
      <c r="B25" s="94">
        <f t="shared" si="1"/>
        <v>1300</v>
      </c>
      <c r="C25" s="35">
        <f t="shared" si="2"/>
        <v>1300</v>
      </c>
      <c r="D25" s="31">
        <v>1300</v>
      </c>
      <c r="E25" s="32"/>
      <c r="F25" s="32"/>
      <c r="G25" s="31"/>
      <c r="H25" s="75">
        <f t="shared" si="3"/>
        <v>1300</v>
      </c>
      <c r="I25" s="35">
        <f t="shared" si="4"/>
        <v>1300</v>
      </c>
      <c r="J25" s="31">
        <v>1300</v>
      </c>
      <c r="K25" s="32"/>
      <c r="L25" s="32"/>
      <c r="M25" s="31"/>
      <c r="N25" s="35">
        <f t="shared" si="5"/>
        <v>0</v>
      </c>
      <c r="O25" s="111">
        <f t="shared" si="6"/>
        <v>0</v>
      </c>
    </row>
    <row r="26" spans="1:15" ht="18" customHeight="1">
      <c r="A26" s="36" t="s">
        <v>98</v>
      </c>
      <c r="B26" s="32">
        <f t="shared" si="1"/>
        <v>1106</v>
      </c>
      <c r="C26" s="35">
        <f t="shared" si="2"/>
        <v>1106</v>
      </c>
      <c r="D26" s="31">
        <v>1106</v>
      </c>
      <c r="E26" s="32"/>
      <c r="F26" s="32"/>
      <c r="G26" s="31"/>
      <c r="H26" s="40">
        <f t="shared" si="3"/>
        <v>5049</v>
      </c>
      <c r="I26" s="35">
        <f t="shared" si="4"/>
        <v>5049</v>
      </c>
      <c r="J26" s="31">
        <v>2762</v>
      </c>
      <c r="K26" s="32"/>
      <c r="L26" s="32">
        <v>2287</v>
      </c>
      <c r="M26" s="31"/>
      <c r="N26" s="35">
        <f t="shared" si="5"/>
        <v>3943</v>
      </c>
      <c r="O26" s="111">
        <f t="shared" si="6"/>
        <v>356.5099457504521</v>
      </c>
    </row>
    <row r="27" spans="1:15" ht="18" customHeight="1">
      <c r="A27" s="36" t="s">
        <v>99</v>
      </c>
      <c r="B27" s="32">
        <f t="shared" si="1"/>
        <v>1375</v>
      </c>
      <c r="C27" s="35">
        <f t="shared" si="2"/>
        <v>1375</v>
      </c>
      <c r="D27" s="31">
        <v>1375</v>
      </c>
      <c r="E27" s="32"/>
      <c r="F27" s="32"/>
      <c r="G27" s="31"/>
      <c r="H27" s="40">
        <f t="shared" si="3"/>
        <v>1490</v>
      </c>
      <c r="I27" s="35">
        <f t="shared" si="4"/>
        <v>1490</v>
      </c>
      <c r="J27" s="31">
        <v>1490</v>
      </c>
      <c r="K27" s="32"/>
      <c r="L27" s="32"/>
      <c r="M27" s="31"/>
      <c r="N27" s="35">
        <f t="shared" si="5"/>
        <v>115</v>
      </c>
      <c r="O27" s="111">
        <f t="shared" si="6"/>
        <v>8.363636363636363</v>
      </c>
    </row>
    <row r="28" spans="1:15" ht="18" customHeight="1">
      <c r="A28" s="36" t="s">
        <v>100</v>
      </c>
      <c r="B28" s="99">
        <f t="shared" si="1"/>
        <v>13</v>
      </c>
      <c r="C28" s="100">
        <f t="shared" si="2"/>
        <v>13</v>
      </c>
      <c r="D28" s="31">
        <v>13</v>
      </c>
      <c r="E28" s="101"/>
      <c r="F28" s="101"/>
      <c r="G28" s="31"/>
      <c r="H28" s="40">
        <f t="shared" si="3"/>
        <v>13</v>
      </c>
      <c r="I28" s="100">
        <f t="shared" si="4"/>
        <v>13</v>
      </c>
      <c r="J28" s="31">
        <v>13</v>
      </c>
      <c r="K28" s="101"/>
      <c r="L28" s="101"/>
      <c r="M28" s="31"/>
      <c r="N28" s="35">
        <f t="shared" si="5"/>
        <v>0</v>
      </c>
      <c r="O28" s="111">
        <f t="shared" si="6"/>
        <v>0</v>
      </c>
    </row>
    <row r="29" spans="1:15" ht="18" customHeight="1">
      <c r="A29" s="102" t="s">
        <v>101</v>
      </c>
      <c r="B29" s="103">
        <f t="shared" si="1"/>
        <v>32516</v>
      </c>
      <c r="C29" s="104">
        <f t="shared" si="2"/>
        <v>15762</v>
      </c>
      <c r="D29" s="41">
        <v>15762</v>
      </c>
      <c r="E29" s="105"/>
      <c r="F29" s="105"/>
      <c r="G29" s="41">
        <v>16754</v>
      </c>
      <c r="H29" s="106">
        <f t="shared" si="3"/>
        <v>44920</v>
      </c>
      <c r="I29" s="104">
        <f t="shared" si="4"/>
        <v>25969</v>
      </c>
      <c r="J29" s="41">
        <v>25969</v>
      </c>
      <c r="K29" s="105"/>
      <c r="L29" s="105"/>
      <c r="M29" s="41">
        <v>18951</v>
      </c>
      <c r="N29" s="112">
        <f t="shared" si="5"/>
        <v>12404</v>
      </c>
      <c r="O29" s="110">
        <f t="shared" si="6"/>
        <v>38.147373600688894</v>
      </c>
    </row>
    <row r="30" spans="1:15" ht="18" customHeight="1">
      <c r="A30" s="107" t="s">
        <v>102</v>
      </c>
      <c r="B30" s="103">
        <f t="shared" si="1"/>
        <v>1</v>
      </c>
      <c r="C30" s="104">
        <f t="shared" si="2"/>
        <v>1</v>
      </c>
      <c r="D30" s="108">
        <v>1</v>
      </c>
      <c r="E30" s="105"/>
      <c r="F30" s="105"/>
      <c r="G30" s="43"/>
      <c r="H30" s="106">
        <f t="shared" si="3"/>
        <v>1</v>
      </c>
      <c r="I30" s="104">
        <f t="shared" si="4"/>
        <v>1</v>
      </c>
      <c r="J30" s="108">
        <v>1</v>
      </c>
      <c r="K30" s="105"/>
      <c r="L30" s="105"/>
      <c r="M30" s="113"/>
      <c r="N30" s="104"/>
      <c r="O30" s="114"/>
    </row>
    <row r="31" spans="1:15" ht="18" customHeight="1">
      <c r="A31" s="46" t="s">
        <v>103</v>
      </c>
      <c r="B31" s="67">
        <f>B6+B29+B30</f>
        <v>160640</v>
      </c>
      <c r="C31" s="67">
        <f>C6+C29+C30</f>
        <v>121718</v>
      </c>
      <c r="D31" s="67">
        <f>D6+D29+D30</f>
        <v>121718</v>
      </c>
      <c r="E31" s="67">
        <f aca="true" t="shared" si="7" ref="E31:N31">E6+E29</f>
        <v>0</v>
      </c>
      <c r="F31" s="67">
        <f t="shared" si="7"/>
        <v>0</v>
      </c>
      <c r="G31" s="67">
        <f t="shared" si="7"/>
        <v>38922</v>
      </c>
      <c r="H31" s="67">
        <f>H6+H29+H30</f>
        <v>205150</v>
      </c>
      <c r="I31" s="67">
        <f>I6+I29+I30</f>
        <v>161587</v>
      </c>
      <c r="J31" s="67">
        <f>J6+J29+J30</f>
        <v>124243</v>
      </c>
      <c r="K31" s="67">
        <f t="shared" si="7"/>
        <v>35057</v>
      </c>
      <c r="L31" s="67">
        <f t="shared" si="7"/>
        <v>2287</v>
      </c>
      <c r="M31" s="67">
        <f t="shared" si="7"/>
        <v>43563</v>
      </c>
      <c r="N31" s="67">
        <f t="shared" si="7"/>
        <v>44510</v>
      </c>
      <c r="O31" s="115">
        <f t="shared" si="6"/>
        <v>27.707918326693225</v>
      </c>
    </row>
  </sheetData>
  <sheetProtection/>
  <mergeCells count="14">
    <mergeCell ref="N4:N5"/>
    <mergeCell ref="O4:O5"/>
    <mergeCell ref="A1:O1"/>
    <mergeCell ref="A2:G2"/>
    <mergeCell ref="B3:G3"/>
    <mergeCell ref="H3:M3"/>
    <mergeCell ref="N3:O3"/>
    <mergeCell ref="C4:F4"/>
    <mergeCell ref="I4:L4"/>
    <mergeCell ref="A3:A5"/>
    <mergeCell ref="B4:B5"/>
    <mergeCell ref="G4:G5"/>
    <mergeCell ref="H4:H5"/>
    <mergeCell ref="M4:M5"/>
  </mergeCells>
  <printOptions horizontalCentered="1"/>
  <pageMargins left="0.9055118110236221" right="0.5118110236220472" top="0.4724409448818898" bottom="0.35433070866141736" header="0.4724409448818898" footer="0.15748031496062992"/>
  <pageSetup firstPageNumber="3" useFirstPageNumber="1"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PageLayoutView="0" workbookViewId="0" topLeftCell="A1">
      <selection activeCell="E5" sqref="E5"/>
    </sheetView>
  </sheetViews>
  <sheetFormatPr defaultColWidth="9.00390625" defaultRowHeight="14.25"/>
  <cols>
    <col min="1" max="1" width="18.75390625" style="0" customWidth="1"/>
    <col min="2" max="2" width="11.25390625" style="0" customWidth="1"/>
    <col min="3" max="3" width="12.625" style="0" customWidth="1"/>
    <col min="4" max="4" width="12.125" style="0" customWidth="1"/>
    <col min="5" max="5" width="11.375" style="0" customWidth="1"/>
    <col min="6" max="6" width="11.875" style="0" customWidth="1"/>
    <col min="7" max="7" width="11.375" style="0" customWidth="1"/>
    <col min="8" max="8" width="11.625" style="0" customWidth="1"/>
    <col min="9" max="9" width="11.125" style="0" customWidth="1"/>
  </cols>
  <sheetData>
    <row r="1" spans="1:15" ht="20.25">
      <c r="A1" s="146" t="s">
        <v>104</v>
      </c>
      <c r="B1" s="146"/>
      <c r="C1" s="146"/>
      <c r="D1" s="146"/>
      <c r="E1" s="146"/>
      <c r="F1" s="146"/>
      <c r="G1" s="146"/>
      <c r="H1" s="146"/>
      <c r="I1" s="146"/>
      <c r="J1" s="85"/>
      <c r="K1" s="85"/>
      <c r="L1" s="85"/>
      <c r="M1" s="85"/>
      <c r="N1" s="85"/>
      <c r="O1" s="85"/>
    </row>
    <row r="2" spans="1:9" ht="14.25">
      <c r="A2" s="17" t="s">
        <v>105</v>
      </c>
      <c r="B2" s="71"/>
      <c r="C2" s="72"/>
      <c r="D2" s="72"/>
      <c r="I2" s="72" t="s">
        <v>106</v>
      </c>
    </row>
    <row r="3" spans="1:9" ht="14.25">
      <c r="A3" s="172" t="s">
        <v>107</v>
      </c>
      <c r="B3" s="170" t="s">
        <v>108</v>
      </c>
      <c r="C3" s="170"/>
      <c r="D3" s="170" t="s">
        <v>109</v>
      </c>
      <c r="E3" s="170"/>
      <c r="F3" s="170" t="s">
        <v>110</v>
      </c>
      <c r="G3" s="170"/>
      <c r="H3" s="170" t="s">
        <v>111</v>
      </c>
      <c r="I3" s="171"/>
    </row>
    <row r="4" spans="1:9" ht="24">
      <c r="A4" s="173"/>
      <c r="B4" s="73" t="s">
        <v>78</v>
      </c>
      <c r="C4" s="73" t="s">
        <v>112</v>
      </c>
      <c r="D4" s="73" t="s">
        <v>78</v>
      </c>
      <c r="E4" s="73" t="s">
        <v>112</v>
      </c>
      <c r="F4" s="73" t="s">
        <v>78</v>
      </c>
      <c r="G4" s="73" t="s">
        <v>112</v>
      </c>
      <c r="H4" s="73" t="s">
        <v>78</v>
      </c>
      <c r="I4" s="86" t="s">
        <v>112</v>
      </c>
    </row>
    <row r="5" spans="1:9" ht="14.25">
      <c r="A5" s="74" t="s">
        <v>78</v>
      </c>
      <c r="B5" s="75">
        <f>B6+B11+B20+B23+B27+B31+B33</f>
        <v>128123</v>
      </c>
      <c r="C5" s="35">
        <f>C6+C11+C20+C23+C27+C31+C33</f>
        <v>69250</v>
      </c>
      <c r="D5" s="32">
        <f>D6+D11+D20+D23+D27+D31+D33</f>
        <v>122885</v>
      </c>
      <c r="E5" s="75">
        <f>E6+E11+E20+E23+E27+E31+E33</f>
        <v>73905</v>
      </c>
      <c r="F5" s="6">
        <f>D5-B5</f>
        <v>-5238</v>
      </c>
      <c r="G5" s="6">
        <f>E5-C5</f>
        <v>4655</v>
      </c>
      <c r="H5" s="76">
        <f aca="true" t="shared" si="0" ref="H5:H35">F5/B5*100</f>
        <v>-4.088258938676116</v>
      </c>
      <c r="I5" s="49">
        <f>G5/C5*100</f>
        <v>6.72202166064982</v>
      </c>
    </row>
    <row r="6" spans="1:9" ht="14.25">
      <c r="A6" s="77" t="s">
        <v>113</v>
      </c>
      <c r="B6" s="75">
        <f>SUM(B7:B10)</f>
        <v>18226</v>
      </c>
      <c r="C6" s="35">
        <f>SUM(C7:C10)</f>
        <v>18226</v>
      </c>
      <c r="D6" s="35">
        <f>SUM(D7:D10)</f>
        <v>19881</v>
      </c>
      <c r="E6" s="35">
        <f>SUM(E7:E10)</f>
        <v>19881</v>
      </c>
      <c r="F6" s="6">
        <f aca="true" t="shared" si="1" ref="F6:F35">D6-B6</f>
        <v>1655</v>
      </c>
      <c r="G6" s="6">
        <f aca="true" t="shared" si="2" ref="G6:G35">E6-C6</f>
        <v>1655</v>
      </c>
      <c r="H6" s="76">
        <f t="shared" si="0"/>
        <v>9.080434544057939</v>
      </c>
      <c r="I6" s="49">
        <f aca="true" t="shared" si="3" ref="I6:I30">G6/C6*100</f>
        <v>9.080434544057939</v>
      </c>
    </row>
    <row r="7" spans="1:9" ht="14.25">
      <c r="A7" s="78" t="s">
        <v>114</v>
      </c>
      <c r="B7" s="35">
        <v>12660</v>
      </c>
      <c r="C7" s="35">
        <v>12660</v>
      </c>
      <c r="D7" s="35">
        <v>14315</v>
      </c>
      <c r="E7" s="35">
        <v>14315</v>
      </c>
      <c r="F7" s="6">
        <f t="shared" si="1"/>
        <v>1655</v>
      </c>
      <c r="G7" s="6">
        <f t="shared" si="2"/>
        <v>1655</v>
      </c>
      <c r="H7" s="76">
        <f t="shared" si="0"/>
        <v>13.07266982622433</v>
      </c>
      <c r="I7" s="49">
        <f t="shared" si="3"/>
        <v>13.07266982622433</v>
      </c>
    </row>
    <row r="8" spans="1:9" ht="14.25">
      <c r="A8" s="78" t="s">
        <v>115</v>
      </c>
      <c r="B8" s="35">
        <v>3616</v>
      </c>
      <c r="C8" s="35">
        <v>3616</v>
      </c>
      <c r="D8" s="35">
        <v>3616</v>
      </c>
      <c r="E8" s="35">
        <v>3616</v>
      </c>
      <c r="F8" s="6">
        <f t="shared" si="1"/>
        <v>0</v>
      </c>
      <c r="G8" s="6">
        <f t="shared" si="2"/>
        <v>0</v>
      </c>
      <c r="H8" s="76">
        <f t="shared" si="0"/>
        <v>0</v>
      </c>
      <c r="I8" s="49">
        <f t="shared" si="3"/>
        <v>0</v>
      </c>
    </row>
    <row r="9" spans="1:9" ht="14.25">
      <c r="A9" s="78" t="s">
        <v>116</v>
      </c>
      <c r="B9" s="35">
        <v>1069</v>
      </c>
      <c r="C9" s="35">
        <v>1069</v>
      </c>
      <c r="D9" s="35">
        <v>1069</v>
      </c>
      <c r="E9" s="35">
        <v>1069</v>
      </c>
      <c r="F9" s="6">
        <f t="shared" si="1"/>
        <v>0</v>
      </c>
      <c r="G9" s="6">
        <f t="shared" si="2"/>
        <v>0</v>
      </c>
      <c r="H9" s="76">
        <f t="shared" si="0"/>
        <v>0</v>
      </c>
      <c r="I9" s="49">
        <f t="shared" si="3"/>
        <v>0</v>
      </c>
    </row>
    <row r="10" spans="1:9" ht="14.25">
      <c r="A10" s="78" t="s">
        <v>117</v>
      </c>
      <c r="B10" s="35">
        <v>881</v>
      </c>
      <c r="C10" s="35">
        <v>881</v>
      </c>
      <c r="D10" s="35">
        <v>881</v>
      </c>
      <c r="E10" s="35">
        <v>881</v>
      </c>
      <c r="F10" s="6">
        <f t="shared" si="1"/>
        <v>0</v>
      </c>
      <c r="G10" s="6">
        <f t="shared" si="2"/>
        <v>0</v>
      </c>
      <c r="H10" s="76">
        <f t="shared" si="0"/>
        <v>0</v>
      </c>
      <c r="I10" s="49">
        <f t="shared" si="3"/>
        <v>0</v>
      </c>
    </row>
    <row r="11" spans="1:9" ht="14.25">
      <c r="A11" s="77" t="s">
        <v>118</v>
      </c>
      <c r="B11" s="75">
        <f>SUM(B12:B19)</f>
        <v>13421</v>
      </c>
      <c r="C11" s="35">
        <f>SUM(C12:C19)</f>
        <v>4867</v>
      </c>
      <c r="D11" s="35">
        <f>SUM(D12:D19)</f>
        <v>13592</v>
      </c>
      <c r="E11" s="35">
        <f>SUM(E12:E19)</f>
        <v>4867</v>
      </c>
      <c r="F11" s="6">
        <f t="shared" si="1"/>
        <v>171</v>
      </c>
      <c r="G11" s="6">
        <f t="shared" si="2"/>
        <v>0</v>
      </c>
      <c r="H11" s="76">
        <f t="shared" si="0"/>
        <v>1.2741226436182103</v>
      </c>
      <c r="I11" s="49">
        <f t="shared" si="3"/>
        <v>0</v>
      </c>
    </row>
    <row r="12" spans="1:9" ht="14.25">
      <c r="A12" s="78" t="s">
        <v>119</v>
      </c>
      <c r="B12" s="35">
        <v>4123</v>
      </c>
      <c r="C12" s="35">
        <v>4123</v>
      </c>
      <c r="D12" s="35">
        <f>4079+326-282</f>
        <v>4123</v>
      </c>
      <c r="E12" s="35">
        <f>4079+326-282</f>
        <v>4123</v>
      </c>
      <c r="F12" s="6">
        <f t="shared" si="1"/>
        <v>0</v>
      </c>
      <c r="G12" s="6">
        <f t="shared" si="2"/>
        <v>0</v>
      </c>
      <c r="H12" s="76">
        <f t="shared" si="0"/>
        <v>0</v>
      </c>
      <c r="I12" s="49">
        <f t="shared" si="3"/>
        <v>0</v>
      </c>
    </row>
    <row r="13" spans="1:9" ht="14.25">
      <c r="A13" s="78" t="s">
        <v>120</v>
      </c>
      <c r="B13" s="35">
        <v>6</v>
      </c>
      <c r="C13" s="35">
        <v>6</v>
      </c>
      <c r="D13" s="35">
        <v>6</v>
      </c>
      <c r="E13" s="35">
        <v>6</v>
      </c>
      <c r="F13" s="6">
        <f t="shared" si="1"/>
        <v>0</v>
      </c>
      <c r="G13" s="6">
        <f t="shared" si="2"/>
        <v>0</v>
      </c>
      <c r="H13" s="76">
        <f t="shared" si="0"/>
        <v>0</v>
      </c>
      <c r="I13" s="49">
        <f t="shared" si="3"/>
        <v>0</v>
      </c>
    </row>
    <row r="14" spans="1:9" ht="14.25">
      <c r="A14" s="78" t="s">
        <v>121</v>
      </c>
      <c r="B14" s="35">
        <v>10</v>
      </c>
      <c r="C14" s="35">
        <v>10</v>
      </c>
      <c r="D14" s="35">
        <v>10</v>
      </c>
      <c r="E14" s="35">
        <v>10</v>
      </c>
      <c r="F14" s="6">
        <f t="shared" si="1"/>
        <v>0</v>
      </c>
      <c r="G14" s="6">
        <f t="shared" si="2"/>
        <v>0</v>
      </c>
      <c r="H14" s="76">
        <f t="shared" si="0"/>
        <v>0</v>
      </c>
      <c r="I14" s="49">
        <f t="shared" si="3"/>
        <v>0</v>
      </c>
    </row>
    <row r="15" spans="1:9" ht="14.25">
      <c r="A15" s="78" t="s">
        <v>122</v>
      </c>
      <c r="B15" s="35"/>
      <c r="C15" s="35"/>
      <c r="D15" s="35"/>
      <c r="E15" s="35"/>
      <c r="F15" s="6">
        <f t="shared" si="1"/>
        <v>0</v>
      </c>
      <c r="G15" s="6">
        <f t="shared" si="2"/>
        <v>0</v>
      </c>
      <c r="H15" s="76"/>
      <c r="I15" s="49"/>
    </row>
    <row r="16" spans="1:9" ht="14.25">
      <c r="A16" s="78" t="s">
        <v>123</v>
      </c>
      <c r="B16" s="35">
        <v>57</v>
      </c>
      <c r="C16" s="35">
        <v>57</v>
      </c>
      <c r="D16" s="35">
        <v>57</v>
      </c>
      <c r="E16" s="35">
        <v>57</v>
      </c>
      <c r="F16" s="6">
        <f t="shared" si="1"/>
        <v>0</v>
      </c>
      <c r="G16" s="6">
        <f t="shared" si="2"/>
        <v>0</v>
      </c>
      <c r="H16" s="76">
        <f t="shared" si="0"/>
        <v>0</v>
      </c>
      <c r="I16" s="49">
        <f t="shared" si="3"/>
        <v>0</v>
      </c>
    </row>
    <row r="17" spans="1:9" ht="14.25">
      <c r="A17" s="78" t="s">
        <v>124</v>
      </c>
      <c r="B17" s="35">
        <v>474</v>
      </c>
      <c r="C17" s="35">
        <v>474</v>
      </c>
      <c r="D17" s="35">
        <v>474</v>
      </c>
      <c r="E17" s="35">
        <v>474</v>
      </c>
      <c r="F17" s="6">
        <f t="shared" si="1"/>
        <v>0</v>
      </c>
      <c r="G17" s="6">
        <f t="shared" si="2"/>
        <v>0</v>
      </c>
      <c r="H17" s="76">
        <f t="shared" si="0"/>
        <v>0</v>
      </c>
      <c r="I17" s="49">
        <f t="shared" si="3"/>
        <v>0</v>
      </c>
    </row>
    <row r="18" spans="1:9" ht="14.25">
      <c r="A18" s="78" t="s">
        <v>125</v>
      </c>
      <c r="B18" s="35">
        <v>79</v>
      </c>
      <c r="C18" s="35">
        <v>79</v>
      </c>
      <c r="D18" s="35">
        <v>79</v>
      </c>
      <c r="E18" s="35">
        <v>79</v>
      </c>
      <c r="F18" s="6">
        <f t="shared" si="1"/>
        <v>0</v>
      </c>
      <c r="G18" s="6">
        <f t="shared" si="2"/>
        <v>0</v>
      </c>
      <c r="H18" s="76">
        <f t="shared" si="0"/>
        <v>0</v>
      </c>
      <c r="I18" s="49">
        <f t="shared" si="3"/>
        <v>0</v>
      </c>
    </row>
    <row r="19" spans="1:9" ht="14.25">
      <c r="A19" s="78" t="s">
        <v>126</v>
      </c>
      <c r="B19" s="35">
        <f>118+8554</f>
        <v>8672</v>
      </c>
      <c r="C19" s="35">
        <v>118</v>
      </c>
      <c r="D19" s="35">
        <f>118+8725</f>
        <v>8843</v>
      </c>
      <c r="E19" s="35">
        <v>118</v>
      </c>
      <c r="F19" s="6">
        <f t="shared" si="1"/>
        <v>171</v>
      </c>
      <c r="G19" s="6">
        <f t="shared" si="2"/>
        <v>0</v>
      </c>
      <c r="H19" s="76">
        <f t="shared" si="0"/>
        <v>1.9718634686346863</v>
      </c>
      <c r="I19" s="49">
        <f t="shared" si="3"/>
        <v>0</v>
      </c>
    </row>
    <row r="20" spans="1:9" ht="14.25">
      <c r="A20" s="77" t="s">
        <v>127</v>
      </c>
      <c r="B20" s="75">
        <f>SUM(B21:B22)</f>
        <v>13875</v>
      </c>
      <c r="C20" s="35">
        <f>SUM(C21:C22)</f>
        <v>0</v>
      </c>
      <c r="D20" s="32">
        <f>SUM(D21:D22)</f>
        <v>16138</v>
      </c>
      <c r="E20" s="75">
        <f>SUM(E21:E22)</f>
        <v>0</v>
      </c>
      <c r="F20" s="6">
        <f t="shared" si="1"/>
        <v>2263</v>
      </c>
      <c r="G20" s="6">
        <f t="shared" si="2"/>
        <v>0</v>
      </c>
      <c r="H20" s="76">
        <f t="shared" si="0"/>
        <v>16.30990990990991</v>
      </c>
      <c r="I20" s="49"/>
    </row>
    <row r="21" spans="1:9" ht="14.25">
      <c r="A21" s="78" t="s">
        <v>128</v>
      </c>
      <c r="B21" s="75">
        <v>13875</v>
      </c>
      <c r="C21" s="35">
        <v>0</v>
      </c>
      <c r="D21" s="75">
        <v>16138</v>
      </c>
      <c r="E21" s="75">
        <v>0</v>
      </c>
      <c r="F21" s="6">
        <f t="shared" si="1"/>
        <v>2263</v>
      </c>
      <c r="G21" s="6">
        <f t="shared" si="2"/>
        <v>0</v>
      </c>
      <c r="H21" s="76">
        <f t="shared" si="0"/>
        <v>16.30990990990991</v>
      </c>
      <c r="I21" s="49"/>
    </row>
    <row r="22" spans="1:9" ht="14.25">
      <c r="A22" s="78" t="s">
        <v>129</v>
      </c>
      <c r="B22" s="75"/>
      <c r="C22" s="35">
        <v>0</v>
      </c>
      <c r="D22" s="75"/>
      <c r="E22" s="75"/>
      <c r="F22" s="6">
        <f t="shared" si="1"/>
        <v>0</v>
      </c>
      <c r="G22" s="6">
        <f t="shared" si="2"/>
        <v>0</v>
      </c>
      <c r="H22" s="76"/>
      <c r="I22" s="49"/>
    </row>
    <row r="23" spans="1:9" ht="14.25">
      <c r="A23" s="77" t="s">
        <v>130</v>
      </c>
      <c r="B23" s="75">
        <f>SUM(B24:B26)</f>
        <v>43170</v>
      </c>
      <c r="C23" s="35">
        <f>SUM(C24:C26)</f>
        <v>43170</v>
      </c>
      <c r="D23" s="32">
        <f>SUM(D24:D26)</f>
        <v>44170</v>
      </c>
      <c r="E23" s="75">
        <f>SUM(E24:E26)</f>
        <v>44170</v>
      </c>
      <c r="F23" s="6">
        <f t="shared" si="1"/>
        <v>1000</v>
      </c>
      <c r="G23" s="6">
        <f t="shared" si="2"/>
        <v>1000</v>
      </c>
      <c r="H23" s="76">
        <f t="shared" si="0"/>
        <v>2.316423442205235</v>
      </c>
      <c r="I23" s="49">
        <f t="shared" si="3"/>
        <v>2.316423442205235</v>
      </c>
    </row>
    <row r="24" spans="1:9" ht="14.25">
      <c r="A24" s="78" t="s">
        <v>131</v>
      </c>
      <c r="B24" s="75">
        <v>40758</v>
      </c>
      <c r="C24" s="75">
        <v>40758</v>
      </c>
      <c r="D24" s="75">
        <v>41758</v>
      </c>
      <c r="E24" s="75">
        <v>41758</v>
      </c>
      <c r="F24" s="6">
        <f t="shared" si="1"/>
        <v>1000</v>
      </c>
      <c r="G24" s="6">
        <f t="shared" si="2"/>
        <v>1000</v>
      </c>
      <c r="H24" s="76">
        <f t="shared" si="0"/>
        <v>2.453506060159969</v>
      </c>
      <c r="I24" s="49">
        <f t="shared" si="3"/>
        <v>2.453506060159969</v>
      </c>
    </row>
    <row r="25" spans="1:9" ht="14.25">
      <c r="A25" s="78" t="s">
        <v>132</v>
      </c>
      <c r="B25" s="35">
        <v>2412</v>
      </c>
      <c r="C25" s="35">
        <v>2412</v>
      </c>
      <c r="D25" s="35">
        <v>2412</v>
      </c>
      <c r="E25" s="35">
        <v>2412</v>
      </c>
      <c r="F25" s="6">
        <f t="shared" si="1"/>
        <v>0</v>
      </c>
      <c r="G25" s="6">
        <f t="shared" si="2"/>
        <v>0</v>
      </c>
      <c r="H25" s="76">
        <f t="shared" si="0"/>
        <v>0</v>
      </c>
      <c r="I25" s="49">
        <f t="shared" si="3"/>
        <v>0</v>
      </c>
    </row>
    <row r="26" spans="1:9" ht="14.25">
      <c r="A26" s="78" t="s">
        <v>133</v>
      </c>
      <c r="B26" s="75"/>
      <c r="C26" s="35"/>
      <c r="D26" s="75"/>
      <c r="E26" s="35"/>
      <c r="F26" s="6">
        <f t="shared" si="1"/>
        <v>0</v>
      </c>
      <c r="G26" s="6">
        <f t="shared" si="2"/>
        <v>0</v>
      </c>
      <c r="H26" s="76"/>
      <c r="I26" s="49"/>
    </row>
    <row r="27" spans="1:9" ht="14.25">
      <c r="A27" s="77" t="s">
        <v>134</v>
      </c>
      <c r="B27" s="75">
        <f>SUM(B28:B30)</f>
        <v>12143</v>
      </c>
      <c r="C27" s="35">
        <f>SUM(C28:C30)</f>
        <v>2987</v>
      </c>
      <c r="D27" s="32">
        <f>SUM(D28:D30)</f>
        <v>14306</v>
      </c>
      <c r="E27" s="75">
        <f>SUM(E28:E30)</f>
        <v>4987</v>
      </c>
      <c r="F27" s="6">
        <f t="shared" si="1"/>
        <v>2163</v>
      </c>
      <c r="G27" s="6">
        <f t="shared" si="2"/>
        <v>2000</v>
      </c>
      <c r="H27" s="76">
        <f t="shared" si="0"/>
        <v>17.81273161492218</v>
      </c>
      <c r="I27" s="49">
        <f t="shared" si="3"/>
        <v>66.95681285570807</v>
      </c>
    </row>
    <row r="28" spans="1:9" ht="14.25">
      <c r="A28" s="78" t="s">
        <v>135</v>
      </c>
      <c r="B28" s="35">
        <f>1330+9156</f>
        <v>10486</v>
      </c>
      <c r="C28" s="35">
        <f>1351-21</f>
        <v>1330</v>
      </c>
      <c r="D28" s="35">
        <f>1183+2000+147+9319</f>
        <v>12649</v>
      </c>
      <c r="E28" s="35">
        <f>1183+2000+147</f>
        <v>3330</v>
      </c>
      <c r="F28" s="6">
        <f t="shared" si="1"/>
        <v>2163</v>
      </c>
      <c r="G28" s="6">
        <f t="shared" si="2"/>
        <v>2000</v>
      </c>
      <c r="H28" s="76">
        <f t="shared" si="0"/>
        <v>20.62750333778371</v>
      </c>
      <c r="I28" s="49">
        <f t="shared" si="3"/>
        <v>150.37593984962405</v>
      </c>
    </row>
    <row r="29" spans="1:9" ht="14.25">
      <c r="A29" s="78" t="s">
        <v>136</v>
      </c>
      <c r="B29" s="35">
        <v>1636</v>
      </c>
      <c r="C29" s="35">
        <v>1636</v>
      </c>
      <c r="D29" s="35">
        <v>1636</v>
      </c>
      <c r="E29" s="35">
        <v>1636</v>
      </c>
      <c r="F29" s="6">
        <f t="shared" si="1"/>
        <v>0</v>
      </c>
      <c r="G29" s="6">
        <f t="shared" si="2"/>
        <v>0</v>
      </c>
      <c r="H29" s="76">
        <f t="shared" si="0"/>
        <v>0</v>
      </c>
      <c r="I29" s="49">
        <f t="shared" si="3"/>
        <v>0</v>
      </c>
    </row>
    <row r="30" spans="1:9" ht="14.25">
      <c r="A30" s="78" t="s">
        <v>137</v>
      </c>
      <c r="B30" s="75">
        <v>21</v>
      </c>
      <c r="C30" s="35">
        <v>21</v>
      </c>
      <c r="D30" s="35">
        <v>21</v>
      </c>
      <c r="E30" s="35">
        <v>21</v>
      </c>
      <c r="F30" s="6">
        <f t="shared" si="1"/>
        <v>0</v>
      </c>
      <c r="G30" s="6">
        <f t="shared" si="2"/>
        <v>0</v>
      </c>
      <c r="H30" s="76">
        <f t="shared" si="0"/>
        <v>0</v>
      </c>
      <c r="I30" s="49">
        <f t="shared" si="3"/>
        <v>0</v>
      </c>
    </row>
    <row r="31" spans="1:9" ht="14.25">
      <c r="A31" s="77" t="s">
        <v>138</v>
      </c>
      <c r="B31" s="75">
        <f>SUM(B32:B32)</f>
        <v>24586</v>
      </c>
      <c r="C31" s="75">
        <f>SUM(C32:C32)</f>
        <v>0</v>
      </c>
      <c r="D31" s="75">
        <f>SUM(D32:D32)</f>
        <v>12186</v>
      </c>
      <c r="E31" s="75">
        <f>SUM(E32:E32)</f>
        <v>0</v>
      </c>
      <c r="F31" s="6">
        <f t="shared" si="1"/>
        <v>-12400</v>
      </c>
      <c r="G31" s="6">
        <f t="shared" si="2"/>
        <v>0</v>
      </c>
      <c r="H31" s="76">
        <f t="shared" si="0"/>
        <v>-50.43520702839014</v>
      </c>
      <c r="I31" s="49"/>
    </row>
    <row r="32" spans="1:9" ht="14.25">
      <c r="A32" s="78" t="s">
        <v>139</v>
      </c>
      <c r="B32" s="75">
        <v>24586</v>
      </c>
      <c r="C32" s="35"/>
      <c r="D32" s="75">
        <v>12186</v>
      </c>
      <c r="E32" s="75"/>
      <c r="F32" s="6">
        <f t="shared" si="1"/>
        <v>-12400</v>
      </c>
      <c r="G32" s="6">
        <f t="shared" si="2"/>
        <v>0</v>
      </c>
      <c r="H32" s="76">
        <f t="shared" si="0"/>
        <v>-50.43520702839014</v>
      </c>
      <c r="I32" s="49"/>
    </row>
    <row r="33" spans="1:9" ht="14.25">
      <c r="A33" s="77" t="s">
        <v>140</v>
      </c>
      <c r="B33" s="75">
        <f>SUM(B34:B35)</f>
        <v>2702</v>
      </c>
      <c r="C33" s="35">
        <f>SUM(C34:C35)</f>
        <v>0</v>
      </c>
      <c r="D33" s="75">
        <f>SUM(D34:D35)</f>
        <v>2612</v>
      </c>
      <c r="E33" s="75">
        <f>SUM(E34:E35)</f>
        <v>0</v>
      </c>
      <c r="F33" s="6">
        <f t="shared" si="1"/>
        <v>-90</v>
      </c>
      <c r="G33" s="6">
        <f t="shared" si="2"/>
        <v>0</v>
      </c>
      <c r="H33" s="76">
        <f t="shared" si="0"/>
        <v>-3.3308660251665434</v>
      </c>
      <c r="I33" s="49"/>
    </row>
    <row r="34" spans="1:9" ht="14.25">
      <c r="A34" s="78" t="s">
        <v>141</v>
      </c>
      <c r="B34" s="75">
        <v>2689</v>
      </c>
      <c r="C34" s="35">
        <v>0</v>
      </c>
      <c r="D34" s="31">
        <f>1490+1109</f>
        <v>2599</v>
      </c>
      <c r="E34" s="75">
        <v>0</v>
      </c>
      <c r="F34" s="6">
        <f t="shared" si="1"/>
        <v>-90</v>
      </c>
      <c r="G34" s="6">
        <f t="shared" si="2"/>
        <v>0</v>
      </c>
      <c r="H34" s="76">
        <f t="shared" si="0"/>
        <v>-3.3469691335068803</v>
      </c>
      <c r="I34" s="49"/>
    </row>
    <row r="35" spans="1:9" ht="14.25">
      <c r="A35" s="79" t="s">
        <v>142</v>
      </c>
      <c r="B35" s="80">
        <v>13</v>
      </c>
      <c r="C35" s="81">
        <v>0</v>
      </c>
      <c r="D35" s="82">
        <v>13</v>
      </c>
      <c r="E35" s="80">
        <v>0</v>
      </c>
      <c r="F35" s="83">
        <f t="shared" si="1"/>
        <v>0</v>
      </c>
      <c r="G35" s="83">
        <f t="shared" si="2"/>
        <v>0</v>
      </c>
      <c r="H35" s="84">
        <f t="shared" si="0"/>
        <v>0</v>
      </c>
      <c r="I35" s="87"/>
    </row>
  </sheetData>
  <sheetProtection/>
  <mergeCells count="6">
    <mergeCell ref="A1:I1"/>
    <mergeCell ref="B3:C3"/>
    <mergeCell ref="D3:E3"/>
    <mergeCell ref="F3:G3"/>
    <mergeCell ref="H3:I3"/>
    <mergeCell ref="A3:A4"/>
  </mergeCells>
  <printOptions/>
  <pageMargins left="1.3779527559055118" right="0.7086614173228347" top="0.2362204724409449" bottom="0.3937007874015748" header="0.31496062992125984" footer="0.31496062992125984"/>
  <pageSetup horizontalDpi="600" verticalDpi="600" orientation="landscape" paperSize="9" r:id="rId1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selection activeCell="D15" sqref="D15"/>
    </sheetView>
  </sheetViews>
  <sheetFormatPr defaultColWidth="9.00390625" defaultRowHeight="14.25"/>
  <cols>
    <col min="1" max="1" width="33.875" style="0" customWidth="1"/>
    <col min="2" max="2" width="15.375" style="0" customWidth="1"/>
    <col min="3" max="3" width="16.25390625" style="13" customWidth="1"/>
    <col min="4" max="4" width="14.625" style="0" customWidth="1"/>
    <col min="5" max="5" width="12.625" style="0" customWidth="1"/>
  </cols>
  <sheetData>
    <row r="1" spans="1:5" ht="33" customHeight="1">
      <c r="A1" s="174" t="s">
        <v>143</v>
      </c>
      <c r="B1" s="174"/>
      <c r="C1" s="174"/>
      <c r="D1" s="174"/>
      <c r="E1" s="174"/>
    </row>
    <row r="2" spans="1:5" ht="25.5" customHeight="1">
      <c r="A2" s="14" t="s">
        <v>144</v>
      </c>
      <c r="B2" s="15"/>
      <c r="C2" s="16"/>
      <c r="D2" s="15"/>
      <c r="E2" s="17" t="s">
        <v>2</v>
      </c>
    </row>
    <row r="3" spans="1:6" ht="23.25" customHeight="1">
      <c r="A3" s="152" t="s">
        <v>145</v>
      </c>
      <c r="B3" s="18" t="s">
        <v>4</v>
      </c>
      <c r="C3" s="52" t="s">
        <v>5</v>
      </c>
      <c r="D3" s="175" t="s">
        <v>6</v>
      </c>
      <c r="E3" s="176"/>
      <c r="F3" s="1"/>
    </row>
    <row r="4" spans="1:6" ht="23.25" customHeight="1">
      <c r="A4" s="153"/>
      <c r="B4" s="53" t="s">
        <v>8</v>
      </c>
      <c r="C4" s="54" t="s">
        <v>8</v>
      </c>
      <c r="D4" s="19" t="s">
        <v>10</v>
      </c>
      <c r="E4" s="4" t="s">
        <v>146</v>
      </c>
      <c r="F4" s="1"/>
    </row>
    <row r="5" spans="1:5" ht="19.5" customHeight="1">
      <c r="A5" s="55" t="s">
        <v>147</v>
      </c>
      <c r="B5" s="35">
        <f>SUM(B6:B10)</f>
        <v>26645</v>
      </c>
      <c r="C5" s="56">
        <f>SUM(C6:C10)</f>
        <v>26645</v>
      </c>
      <c r="D5" s="35">
        <f>SUM(D6:D10)</f>
        <v>0</v>
      </c>
      <c r="E5" s="57">
        <f aca="true" t="shared" si="0" ref="E5:E10">D5/B5*100</f>
        <v>0</v>
      </c>
    </row>
    <row r="6" spans="1:5" ht="19.5" customHeight="1">
      <c r="A6" s="58" t="s">
        <v>148</v>
      </c>
      <c r="B6" s="35">
        <v>24960</v>
      </c>
      <c r="C6" s="35">
        <v>24960</v>
      </c>
      <c r="D6" s="32">
        <f>C6-B6</f>
        <v>0</v>
      </c>
      <c r="E6" s="59">
        <f t="shared" si="0"/>
        <v>0</v>
      </c>
    </row>
    <row r="7" spans="1:5" ht="19.5" customHeight="1">
      <c r="A7" s="58" t="s">
        <v>149</v>
      </c>
      <c r="B7" s="35">
        <v>1318</v>
      </c>
      <c r="C7" s="35">
        <v>1318</v>
      </c>
      <c r="D7" s="32">
        <f aca="true" t="shared" si="1" ref="D7:D17">C7-B7</f>
        <v>0</v>
      </c>
      <c r="E7" s="59">
        <f t="shared" si="0"/>
        <v>0</v>
      </c>
    </row>
    <row r="8" spans="1:5" ht="19.5" customHeight="1">
      <c r="A8" s="60" t="s">
        <v>150</v>
      </c>
      <c r="B8" s="35">
        <v>58</v>
      </c>
      <c r="C8" s="35">
        <v>58</v>
      </c>
      <c r="D8" s="32">
        <f t="shared" si="1"/>
        <v>0</v>
      </c>
      <c r="E8" s="57">
        <f t="shared" si="0"/>
        <v>0</v>
      </c>
    </row>
    <row r="9" spans="1:5" ht="19.5" customHeight="1">
      <c r="A9" s="58" t="s">
        <v>151</v>
      </c>
      <c r="B9" s="35">
        <v>200</v>
      </c>
      <c r="C9" s="35">
        <v>200</v>
      </c>
      <c r="D9" s="32">
        <f t="shared" si="1"/>
        <v>0</v>
      </c>
      <c r="E9" s="57">
        <f t="shared" si="0"/>
        <v>0</v>
      </c>
    </row>
    <row r="10" spans="1:5" ht="19.5" customHeight="1">
      <c r="A10" s="60" t="s">
        <v>152</v>
      </c>
      <c r="B10" s="35">
        <v>109</v>
      </c>
      <c r="C10" s="35">
        <v>109</v>
      </c>
      <c r="D10" s="32">
        <f t="shared" si="1"/>
        <v>0</v>
      </c>
      <c r="E10" s="57">
        <f t="shared" si="0"/>
        <v>0</v>
      </c>
    </row>
    <row r="11" spans="1:5" ht="19.5" customHeight="1">
      <c r="A11" s="61" t="s">
        <v>153</v>
      </c>
      <c r="B11" s="35"/>
      <c r="C11" s="62">
        <v>2747</v>
      </c>
      <c r="D11" s="32">
        <f t="shared" si="1"/>
        <v>2747</v>
      </c>
      <c r="E11" s="57"/>
    </row>
    <row r="12" spans="1:5" ht="19.5" customHeight="1">
      <c r="A12" s="60"/>
      <c r="B12" s="35"/>
      <c r="C12" s="63"/>
      <c r="D12" s="32">
        <f t="shared" si="1"/>
        <v>0</v>
      </c>
      <c r="E12" s="57"/>
    </row>
    <row r="13" spans="1:5" ht="19.5" customHeight="1">
      <c r="A13" s="64"/>
      <c r="B13" s="35"/>
      <c r="C13" s="65"/>
      <c r="D13" s="32">
        <f t="shared" si="1"/>
        <v>0</v>
      </c>
      <c r="E13" s="57"/>
    </row>
    <row r="14" spans="1:5" ht="19.5" customHeight="1">
      <c r="A14" s="64"/>
      <c r="B14" s="35"/>
      <c r="C14" s="66"/>
      <c r="D14" s="32">
        <f t="shared" si="1"/>
        <v>0</v>
      </c>
      <c r="E14" s="57"/>
    </row>
    <row r="15" spans="1:5" ht="19.5" customHeight="1">
      <c r="A15" s="61" t="s">
        <v>154</v>
      </c>
      <c r="B15" s="35"/>
      <c r="C15" s="66">
        <v>13</v>
      </c>
      <c r="D15" s="32">
        <f t="shared" si="1"/>
        <v>13</v>
      </c>
      <c r="E15" s="57"/>
    </row>
    <row r="16" spans="1:5" ht="19.5" customHeight="1">
      <c r="A16" s="61"/>
      <c r="B16" s="35"/>
      <c r="C16" s="40"/>
      <c r="D16" s="32">
        <f t="shared" si="1"/>
        <v>0</v>
      </c>
      <c r="E16" s="57"/>
    </row>
    <row r="17" spans="1:5" s="12" customFormat="1" ht="19.5" customHeight="1">
      <c r="A17" s="46" t="s">
        <v>69</v>
      </c>
      <c r="B17" s="67">
        <f>B5+B15+B16</f>
        <v>26645</v>
      </c>
      <c r="C17" s="68">
        <f>C5+C15+C16+C11</f>
        <v>29405</v>
      </c>
      <c r="D17" s="69">
        <f t="shared" si="1"/>
        <v>2760</v>
      </c>
      <c r="E17" s="70">
        <f>D17/B17*100</f>
        <v>10.358416213173204</v>
      </c>
    </row>
  </sheetData>
  <sheetProtection/>
  <mergeCells count="3">
    <mergeCell ref="A1:E1"/>
    <mergeCell ref="D3:E3"/>
    <mergeCell ref="A3:A4"/>
  </mergeCells>
  <printOptions/>
  <pageMargins left="1.7716535433070868" right="0.7480314960629921" top="0.4724409448818898" bottom="0.6299212598425197" header="0.5118110236220472" footer="0.2755905511811024"/>
  <pageSetup firstPageNumber="5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zoomScalePageLayoutView="0" workbookViewId="0" topLeftCell="A1">
      <selection activeCell="A14" sqref="A14"/>
    </sheetView>
  </sheetViews>
  <sheetFormatPr defaultColWidth="9.00390625" defaultRowHeight="14.25"/>
  <cols>
    <col min="1" max="1" width="43.50390625" style="0" customWidth="1"/>
    <col min="2" max="4" width="9.625" style="0" customWidth="1"/>
    <col min="5" max="5" width="9.625" style="13" customWidth="1"/>
    <col min="6" max="10" width="9.625" style="0" customWidth="1"/>
  </cols>
  <sheetData>
    <row r="1" spans="1:10" ht="33" customHeight="1">
      <c r="A1" s="174" t="s">
        <v>155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" customHeight="1">
      <c r="A2" s="14" t="s">
        <v>156</v>
      </c>
      <c r="B2" s="15"/>
      <c r="C2" s="15"/>
      <c r="D2" s="15"/>
      <c r="E2" s="16"/>
      <c r="H2" s="17"/>
      <c r="J2" s="17" t="s">
        <v>2</v>
      </c>
    </row>
    <row r="3" spans="1:10" ht="25.5" customHeight="1">
      <c r="A3" s="152" t="s">
        <v>3</v>
      </c>
      <c r="B3" s="175" t="s">
        <v>157</v>
      </c>
      <c r="C3" s="175"/>
      <c r="D3" s="175"/>
      <c r="E3" s="148" t="s">
        <v>158</v>
      </c>
      <c r="F3" s="149"/>
      <c r="G3" s="149"/>
      <c r="H3" s="150"/>
      <c r="I3" s="175" t="s">
        <v>159</v>
      </c>
      <c r="J3" s="176"/>
    </row>
    <row r="4" spans="1:10" ht="16.5" customHeight="1">
      <c r="A4" s="153"/>
      <c r="B4" s="19" t="s">
        <v>7</v>
      </c>
      <c r="C4" s="20" t="s">
        <v>160</v>
      </c>
      <c r="D4" s="21" t="s">
        <v>77</v>
      </c>
      <c r="E4" s="22" t="s">
        <v>7</v>
      </c>
      <c r="F4" s="20" t="s">
        <v>160</v>
      </c>
      <c r="G4" s="20" t="s">
        <v>76</v>
      </c>
      <c r="H4" s="20" t="s">
        <v>77</v>
      </c>
      <c r="I4" s="19" t="s">
        <v>10</v>
      </c>
      <c r="J4" s="4" t="s">
        <v>146</v>
      </c>
    </row>
    <row r="5" spans="1:10" ht="16.5" customHeight="1">
      <c r="A5" s="23" t="s">
        <v>161</v>
      </c>
      <c r="B5" s="24">
        <f aca="true" t="shared" si="0" ref="B5:H5">B6+B8+B10+B16+B18+B20</f>
        <v>26645</v>
      </c>
      <c r="C5" s="24">
        <f t="shared" si="0"/>
        <v>26645</v>
      </c>
      <c r="D5" s="24">
        <f t="shared" si="0"/>
        <v>0</v>
      </c>
      <c r="E5" s="24">
        <f t="shared" si="0"/>
        <v>29405</v>
      </c>
      <c r="F5" s="24">
        <f t="shared" si="0"/>
        <v>26645</v>
      </c>
      <c r="G5" s="24">
        <f t="shared" si="0"/>
        <v>2747</v>
      </c>
      <c r="H5" s="24">
        <f t="shared" si="0"/>
        <v>13</v>
      </c>
      <c r="I5" s="41">
        <f aca="true" t="shared" si="1" ref="I5:I24">E5-B5</f>
        <v>2760</v>
      </c>
      <c r="J5" s="48">
        <f>I5/B5*100</f>
        <v>10.358416213173204</v>
      </c>
    </row>
    <row r="6" spans="1:10" ht="16.5" customHeight="1">
      <c r="A6" s="25" t="s">
        <v>162</v>
      </c>
      <c r="B6" s="26"/>
      <c r="C6" s="26"/>
      <c r="D6" s="26"/>
      <c r="E6" s="27"/>
      <c r="F6" s="26"/>
      <c r="G6" s="28"/>
      <c r="H6" s="26"/>
      <c r="I6" s="41">
        <f t="shared" si="1"/>
        <v>0</v>
      </c>
      <c r="J6" s="48"/>
    </row>
    <row r="7" spans="1:10" ht="16.5" customHeight="1">
      <c r="A7" s="25" t="s">
        <v>163</v>
      </c>
      <c r="B7" s="26"/>
      <c r="C7" s="26"/>
      <c r="D7" s="26"/>
      <c r="E7" s="27"/>
      <c r="F7" s="26"/>
      <c r="G7" s="28"/>
      <c r="H7" s="26"/>
      <c r="I7" s="41">
        <f t="shared" si="1"/>
        <v>0</v>
      </c>
      <c r="J7" s="48"/>
    </row>
    <row r="8" spans="1:10" ht="16.5" customHeight="1">
      <c r="A8" s="25" t="s">
        <v>164</v>
      </c>
      <c r="B8" s="28"/>
      <c r="C8" s="28"/>
      <c r="D8" s="28"/>
      <c r="E8" s="29">
        <f aca="true" t="shared" si="2" ref="E8:E19">F8+G8+H8</f>
        <v>2747</v>
      </c>
      <c r="F8" s="28"/>
      <c r="G8" s="28">
        <f>G9</f>
        <v>2747</v>
      </c>
      <c r="H8" s="28"/>
      <c r="I8" s="6">
        <f t="shared" si="1"/>
        <v>2747</v>
      </c>
      <c r="J8" s="48"/>
    </row>
    <row r="9" spans="1:10" ht="16.5" customHeight="1">
      <c r="A9" s="25" t="s">
        <v>165</v>
      </c>
      <c r="B9" s="28"/>
      <c r="C9" s="28"/>
      <c r="D9" s="28"/>
      <c r="E9" s="29">
        <f t="shared" si="2"/>
        <v>2747</v>
      </c>
      <c r="F9" s="28"/>
      <c r="G9" s="28">
        <v>2747</v>
      </c>
      <c r="H9" s="28"/>
      <c r="I9" s="6">
        <f t="shared" si="1"/>
        <v>2747</v>
      </c>
      <c r="J9" s="48"/>
    </row>
    <row r="10" spans="1:10" ht="16.5" customHeight="1">
      <c r="A10" s="30" t="s">
        <v>166</v>
      </c>
      <c r="B10" s="31">
        <f aca="true" t="shared" si="3" ref="B10:B24">C10+D10</f>
        <v>25237</v>
      </c>
      <c r="C10" s="32">
        <f>SUM(C11:C15)</f>
        <v>25237</v>
      </c>
      <c r="D10" s="31">
        <f>SUM(D11:D14)</f>
        <v>0</v>
      </c>
      <c r="E10" s="29">
        <f t="shared" si="2"/>
        <v>25300</v>
      </c>
      <c r="F10" s="32">
        <f>SUM(F11:F15)</f>
        <v>25287</v>
      </c>
      <c r="G10" s="32"/>
      <c r="H10" s="32">
        <f>SUM(H11:H14)</f>
        <v>13</v>
      </c>
      <c r="I10" s="6">
        <f t="shared" si="1"/>
        <v>63</v>
      </c>
      <c r="J10" s="49">
        <f aca="true" t="shared" si="4" ref="J10:J21">I10/B10*100</f>
        <v>0.2496334746602211</v>
      </c>
    </row>
    <row r="11" spans="1:10" ht="16.5" customHeight="1">
      <c r="A11" s="33" t="s">
        <v>167</v>
      </c>
      <c r="B11" s="31">
        <f t="shared" si="3"/>
        <v>23552</v>
      </c>
      <c r="C11" s="34">
        <v>23552</v>
      </c>
      <c r="D11" s="31"/>
      <c r="E11" s="29">
        <f t="shared" si="2"/>
        <v>23615</v>
      </c>
      <c r="F11" s="35">
        <v>23602</v>
      </c>
      <c r="G11" s="35"/>
      <c r="H11" s="6">
        <v>13</v>
      </c>
      <c r="I11" s="6">
        <f t="shared" si="1"/>
        <v>63</v>
      </c>
      <c r="J11" s="49">
        <f t="shared" si="4"/>
        <v>0.26749320652173914</v>
      </c>
    </row>
    <row r="12" spans="1:10" ht="16.5" customHeight="1">
      <c r="A12" s="33" t="s">
        <v>168</v>
      </c>
      <c r="B12" s="31">
        <f t="shared" si="3"/>
        <v>1318</v>
      </c>
      <c r="C12" s="34">
        <v>1318</v>
      </c>
      <c r="D12" s="31"/>
      <c r="E12" s="29">
        <f t="shared" si="2"/>
        <v>1318</v>
      </c>
      <c r="F12" s="35">
        <v>1318</v>
      </c>
      <c r="G12" s="35"/>
      <c r="H12" s="6"/>
      <c r="I12" s="6">
        <f t="shared" si="1"/>
        <v>0</v>
      </c>
      <c r="J12" s="48">
        <f t="shared" si="4"/>
        <v>0</v>
      </c>
    </row>
    <row r="13" spans="1:10" ht="16.5" customHeight="1">
      <c r="A13" s="33" t="s">
        <v>169</v>
      </c>
      <c r="B13" s="31">
        <f t="shared" si="3"/>
        <v>58</v>
      </c>
      <c r="C13" s="34">
        <v>58</v>
      </c>
      <c r="D13" s="31"/>
      <c r="E13" s="29">
        <f t="shared" si="2"/>
        <v>58</v>
      </c>
      <c r="F13" s="35">
        <v>58</v>
      </c>
      <c r="G13" s="35"/>
      <c r="H13" s="6"/>
      <c r="I13" s="6">
        <f t="shared" si="1"/>
        <v>0</v>
      </c>
      <c r="J13" s="48">
        <f t="shared" si="4"/>
        <v>0</v>
      </c>
    </row>
    <row r="14" spans="1:10" ht="16.5" customHeight="1">
      <c r="A14" s="33" t="s">
        <v>170</v>
      </c>
      <c r="B14" s="31">
        <f t="shared" si="3"/>
        <v>200</v>
      </c>
      <c r="C14" s="34">
        <v>200</v>
      </c>
      <c r="D14" s="31"/>
      <c r="E14" s="29">
        <f t="shared" si="2"/>
        <v>200</v>
      </c>
      <c r="F14" s="35">
        <v>200</v>
      </c>
      <c r="G14" s="35"/>
      <c r="H14" s="6"/>
      <c r="I14" s="6">
        <f t="shared" si="1"/>
        <v>0</v>
      </c>
      <c r="J14" s="48">
        <f t="shared" si="4"/>
        <v>0</v>
      </c>
    </row>
    <row r="15" spans="1:10" ht="16.5" customHeight="1">
      <c r="A15" s="33" t="s">
        <v>171</v>
      </c>
      <c r="B15" s="31">
        <f t="shared" si="3"/>
        <v>109</v>
      </c>
      <c r="C15" s="34">
        <v>109</v>
      </c>
      <c r="D15" s="31">
        <f>SUM(D16:D17)</f>
        <v>0</v>
      </c>
      <c r="E15" s="29">
        <f t="shared" si="2"/>
        <v>109</v>
      </c>
      <c r="F15" s="35">
        <v>109</v>
      </c>
      <c r="G15" s="35"/>
      <c r="H15" s="32">
        <f>SUM(H16:H17)</f>
        <v>0</v>
      </c>
      <c r="I15" s="6">
        <f t="shared" si="1"/>
        <v>0</v>
      </c>
      <c r="J15" s="48">
        <f t="shared" si="4"/>
        <v>0</v>
      </c>
    </row>
    <row r="16" spans="1:10" ht="16.5" customHeight="1">
      <c r="A16" s="30" t="s">
        <v>172</v>
      </c>
      <c r="B16" s="31"/>
      <c r="C16" s="32"/>
      <c r="D16" s="31"/>
      <c r="E16" s="29">
        <f t="shared" si="2"/>
        <v>0</v>
      </c>
      <c r="F16" s="32"/>
      <c r="G16" s="32">
        <f>G17</f>
        <v>0</v>
      </c>
      <c r="H16" s="6"/>
      <c r="I16" s="6">
        <f t="shared" si="1"/>
        <v>0</v>
      </c>
      <c r="J16" s="48"/>
    </row>
    <row r="17" spans="1:10" ht="16.5" customHeight="1">
      <c r="A17" s="30" t="s">
        <v>173</v>
      </c>
      <c r="B17" s="31"/>
      <c r="C17" s="32"/>
      <c r="D17" s="31"/>
      <c r="E17" s="29">
        <f t="shared" si="2"/>
        <v>0</v>
      </c>
      <c r="F17" s="32"/>
      <c r="G17" s="32"/>
      <c r="H17" s="6"/>
      <c r="I17" s="6">
        <f t="shared" si="1"/>
        <v>0</v>
      </c>
      <c r="J17" s="48"/>
    </row>
    <row r="18" spans="1:10" ht="16.5" customHeight="1">
      <c r="A18" s="36" t="s">
        <v>174</v>
      </c>
      <c r="B18" s="32">
        <f aca="true" t="shared" si="5" ref="B18:H18">B19</f>
        <v>1399</v>
      </c>
      <c r="C18" s="32">
        <f t="shared" si="5"/>
        <v>1399</v>
      </c>
      <c r="D18" s="32">
        <f t="shared" si="5"/>
        <v>0</v>
      </c>
      <c r="E18" s="32">
        <f t="shared" si="5"/>
        <v>1349</v>
      </c>
      <c r="F18" s="32">
        <f t="shared" si="5"/>
        <v>1349</v>
      </c>
      <c r="G18" s="32">
        <f t="shared" si="5"/>
        <v>0</v>
      </c>
      <c r="H18" s="32">
        <f t="shared" si="5"/>
        <v>0</v>
      </c>
      <c r="I18" s="6">
        <f t="shared" si="1"/>
        <v>-50</v>
      </c>
      <c r="J18" s="49">
        <f t="shared" si="4"/>
        <v>-3.5739814152966405</v>
      </c>
    </row>
    <row r="19" spans="1:10" ht="16.5" customHeight="1">
      <c r="A19" s="36" t="s">
        <v>175</v>
      </c>
      <c r="B19" s="31">
        <f t="shared" si="3"/>
        <v>1399</v>
      </c>
      <c r="C19" s="37">
        <v>1399</v>
      </c>
      <c r="D19" s="6"/>
      <c r="E19" s="29">
        <f t="shared" si="2"/>
        <v>1349</v>
      </c>
      <c r="F19" s="37">
        <v>1349</v>
      </c>
      <c r="G19" s="6"/>
      <c r="H19" s="6"/>
      <c r="I19" s="6">
        <f t="shared" si="1"/>
        <v>-50</v>
      </c>
      <c r="J19" s="49">
        <f t="shared" si="4"/>
        <v>-3.5739814152966405</v>
      </c>
    </row>
    <row r="20" spans="1:10" ht="16.5" customHeight="1">
      <c r="A20" s="38" t="s">
        <v>176</v>
      </c>
      <c r="B20" s="37">
        <f aca="true" t="shared" si="6" ref="B20:H20">B21</f>
        <v>9</v>
      </c>
      <c r="C20" s="37">
        <f t="shared" si="6"/>
        <v>9</v>
      </c>
      <c r="D20" s="37">
        <f t="shared" si="6"/>
        <v>0</v>
      </c>
      <c r="E20" s="37">
        <f t="shared" si="6"/>
        <v>9</v>
      </c>
      <c r="F20" s="37">
        <f t="shared" si="6"/>
        <v>9</v>
      </c>
      <c r="G20" s="37">
        <f t="shared" si="6"/>
        <v>0</v>
      </c>
      <c r="H20" s="37">
        <f t="shared" si="6"/>
        <v>0</v>
      </c>
      <c r="I20" s="41">
        <f t="shared" si="1"/>
        <v>0</v>
      </c>
      <c r="J20" s="48">
        <f t="shared" si="4"/>
        <v>0</v>
      </c>
    </row>
    <row r="21" spans="1:10" ht="16.5" customHeight="1">
      <c r="A21" s="36" t="s">
        <v>177</v>
      </c>
      <c r="B21" s="31">
        <f t="shared" si="3"/>
        <v>9</v>
      </c>
      <c r="C21" s="39">
        <v>9</v>
      </c>
      <c r="D21" s="37"/>
      <c r="E21" s="40">
        <f>H21+F21</f>
        <v>9</v>
      </c>
      <c r="F21" s="37">
        <v>9</v>
      </c>
      <c r="G21" s="41"/>
      <c r="H21" s="41"/>
      <c r="I21" s="41">
        <f t="shared" si="1"/>
        <v>0</v>
      </c>
      <c r="J21" s="48">
        <f t="shared" si="4"/>
        <v>0</v>
      </c>
    </row>
    <row r="22" spans="1:10" ht="16.5" customHeight="1">
      <c r="A22" s="42"/>
      <c r="B22" s="31">
        <f t="shared" si="3"/>
        <v>0</v>
      </c>
      <c r="C22" s="39"/>
      <c r="D22" s="39"/>
      <c r="E22" s="40">
        <f>H22+F22</f>
        <v>0</v>
      </c>
      <c r="F22" s="39"/>
      <c r="G22" s="43"/>
      <c r="H22" s="43"/>
      <c r="I22" s="41">
        <f t="shared" si="1"/>
        <v>0</v>
      </c>
      <c r="J22" s="48"/>
    </row>
    <row r="23" spans="1:10" ht="16.5" customHeight="1">
      <c r="A23" s="44" t="s">
        <v>178</v>
      </c>
      <c r="B23" s="31">
        <f t="shared" si="3"/>
        <v>0</v>
      </c>
      <c r="C23" s="39">
        <f>C24</f>
        <v>0</v>
      </c>
      <c r="D23" s="39">
        <f>D24</f>
        <v>0</v>
      </c>
      <c r="E23" s="40">
        <f>H23+F23</f>
        <v>0</v>
      </c>
      <c r="F23" s="39">
        <f>F24</f>
        <v>0</v>
      </c>
      <c r="G23" s="39">
        <f>G24</f>
        <v>0</v>
      </c>
      <c r="H23" s="39">
        <f>H24</f>
        <v>0</v>
      </c>
      <c r="I23" s="41">
        <f t="shared" si="1"/>
        <v>0</v>
      </c>
      <c r="J23" s="48"/>
    </row>
    <row r="24" spans="1:10" ht="16.5" customHeight="1">
      <c r="A24" s="36" t="s">
        <v>179</v>
      </c>
      <c r="B24" s="31">
        <f t="shared" si="3"/>
        <v>0</v>
      </c>
      <c r="C24" s="39"/>
      <c r="D24" s="39"/>
      <c r="E24" s="40">
        <f>H24+F24</f>
        <v>0</v>
      </c>
      <c r="F24" s="39"/>
      <c r="G24" s="43"/>
      <c r="H24" s="43"/>
      <c r="I24" s="41">
        <f t="shared" si="1"/>
        <v>0</v>
      </c>
      <c r="J24" s="48"/>
    </row>
    <row r="25" spans="1:10" ht="16.5" customHeight="1">
      <c r="A25" s="42"/>
      <c r="B25" s="45"/>
      <c r="C25" s="39"/>
      <c r="D25" s="39"/>
      <c r="E25" s="40">
        <f>H25+F25</f>
        <v>0</v>
      </c>
      <c r="F25" s="39"/>
      <c r="G25" s="43"/>
      <c r="H25" s="43"/>
      <c r="I25" s="43"/>
      <c r="J25" s="50"/>
    </row>
    <row r="26" spans="1:10" s="12" customFormat="1" ht="16.5" customHeight="1">
      <c r="A26" s="46" t="s">
        <v>180</v>
      </c>
      <c r="B26" s="47">
        <f>B5+B23</f>
        <v>26645</v>
      </c>
      <c r="C26" s="47">
        <f>C5+C23</f>
        <v>26645</v>
      </c>
      <c r="D26" s="47">
        <f aca="true" t="shared" si="7" ref="D26:J26">D5+D23</f>
        <v>0</v>
      </c>
      <c r="E26" s="47">
        <f t="shared" si="7"/>
        <v>29405</v>
      </c>
      <c r="F26" s="47">
        <f t="shared" si="7"/>
        <v>26645</v>
      </c>
      <c r="G26" s="47">
        <f t="shared" si="7"/>
        <v>2747</v>
      </c>
      <c r="H26" s="47">
        <f t="shared" si="7"/>
        <v>13</v>
      </c>
      <c r="I26" s="47">
        <f t="shared" si="7"/>
        <v>2760</v>
      </c>
      <c r="J26" s="51">
        <f t="shared" si="7"/>
        <v>10.358416213173204</v>
      </c>
    </row>
  </sheetData>
  <sheetProtection/>
  <mergeCells count="5">
    <mergeCell ref="A1:J1"/>
    <mergeCell ref="B3:D3"/>
    <mergeCell ref="E3:H3"/>
    <mergeCell ref="I3:J3"/>
    <mergeCell ref="A3:A4"/>
  </mergeCells>
  <printOptions/>
  <pageMargins left="0.8661417322834646" right="0.4330708661417323" top="0.4724409448818898" bottom="0.6299212598425197" header="0.5118110236220472" footer="0.2755905511811024"/>
  <pageSetup firstPageNumber="6" useFirstPageNumber="1" fitToHeight="1" fitToWidth="1"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36.50390625" style="0" customWidth="1"/>
    <col min="4" max="4" width="10.375" style="0" customWidth="1"/>
  </cols>
  <sheetData>
    <row r="2" spans="1:4" ht="49.5" customHeight="1">
      <c r="A2" s="177" t="s">
        <v>181</v>
      </c>
      <c r="B2" s="177"/>
      <c r="C2" s="177"/>
      <c r="D2" s="177"/>
    </row>
    <row r="3" spans="1:4" ht="14.25">
      <c r="A3" s="1" t="s">
        <v>182</v>
      </c>
      <c r="D3" t="s">
        <v>2</v>
      </c>
    </row>
    <row r="4" spans="1:4" ht="19.5" customHeight="1">
      <c r="A4" s="178" t="s">
        <v>183</v>
      </c>
      <c r="B4" s="179"/>
      <c r="C4" s="180" t="s">
        <v>184</v>
      </c>
      <c r="D4" s="181"/>
    </row>
    <row r="5" spans="1:4" ht="19.5" customHeight="1">
      <c r="A5" s="2" t="s">
        <v>185</v>
      </c>
      <c r="B5" s="3" t="s">
        <v>186</v>
      </c>
      <c r="C5" s="3" t="s">
        <v>185</v>
      </c>
      <c r="D5" s="4" t="s">
        <v>186</v>
      </c>
    </row>
    <row r="6" spans="1:4" ht="19.5" customHeight="1">
      <c r="A6" s="5" t="s">
        <v>187</v>
      </c>
      <c r="B6" s="6"/>
      <c r="C6" s="6" t="s">
        <v>188</v>
      </c>
      <c r="D6" s="7">
        <f>D7</f>
        <v>23</v>
      </c>
    </row>
    <row r="7" spans="1:4" ht="19.5" customHeight="1">
      <c r="A7" s="5" t="s">
        <v>189</v>
      </c>
      <c r="B7" s="6">
        <v>23</v>
      </c>
      <c r="C7" s="6" t="s">
        <v>190</v>
      </c>
      <c r="D7" s="7">
        <v>23</v>
      </c>
    </row>
    <row r="8" spans="1:4" ht="19.5" customHeight="1">
      <c r="A8" s="5"/>
      <c r="B8" s="6"/>
      <c r="C8" s="6"/>
      <c r="D8" s="7"/>
    </row>
    <row r="9" spans="1:4" ht="19.5" customHeight="1">
      <c r="A9" s="5"/>
      <c r="B9" s="6"/>
      <c r="C9" s="6"/>
      <c r="D9" s="7"/>
    </row>
    <row r="10" spans="1:4" ht="19.5" customHeight="1">
      <c r="A10" s="5"/>
      <c r="B10" s="6"/>
      <c r="C10" s="6"/>
      <c r="D10" s="7"/>
    </row>
    <row r="11" spans="1:4" ht="19.5" customHeight="1">
      <c r="A11" s="5"/>
      <c r="B11" s="6"/>
      <c r="C11" s="6"/>
      <c r="D11" s="7"/>
    </row>
    <row r="12" spans="1:4" ht="19.5" customHeight="1">
      <c r="A12" s="5"/>
      <c r="B12" s="6"/>
      <c r="C12" s="6"/>
      <c r="D12" s="7"/>
    </row>
    <row r="13" spans="1:4" ht="19.5" customHeight="1">
      <c r="A13" s="8" t="s">
        <v>191</v>
      </c>
      <c r="B13" s="9">
        <v>23</v>
      </c>
      <c r="C13" s="10" t="s">
        <v>192</v>
      </c>
      <c r="D13" s="11">
        <v>23</v>
      </c>
    </row>
  </sheetData>
  <sheetProtection/>
  <mergeCells count="3">
    <mergeCell ref="A2:D2"/>
    <mergeCell ref="A4:B4"/>
    <mergeCell ref="C4:D4"/>
  </mergeCells>
  <printOptions/>
  <pageMargins left="2.2440944881889764" right="0.7086614173228347" top="1.1811023622047245" bottom="0.7480314960629921" header="0.31496062992125984" footer="0.31496062992125984"/>
  <pageSetup horizontalDpi="600" verticalDpi="600" orientation="landscape" paperSize="9" r:id="rId1"/>
  <headerFooter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2021-04-28T03:08:44Z</cp:lastPrinted>
  <dcterms:created xsi:type="dcterms:W3CDTF">2008-12-08T00:00:17Z</dcterms:created>
  <dcterms:modified xsi:type="dcterms:W3CDTF">2021-04-28T03:08:54Z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