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tabRatio="896" firstSheet="1" activeTab="3"/>
  </bookViews>
  <sheets>
    <sheet name="一般公共预算公开目录" sheetId="1" r:id="rId1"/>
    <sheet name="1一般公共预算收入" sheetId="2" r:id="rId2"/>
    <sheet name="2一般公共预算支出" sheetId="3" r:id="rId3"/>
    <sheet name="3一般公共预算支出（功能）" sheetId="4" r:id="rId4"/>
    <sheet name="4一般公共预算平衡" sheetId="5" r:id="rId5"/>
    <sheet name="5一般公共预算基本支出（政府经济分类）" sheetId="6" r:id="rId6"/>
    <sheet name="6一般公共预算基本支出（部门经济分类）" sheetId="7" r:id="rId7"/>
    <sheet name="7一般公共预算转移支付补助预算表" sheetId="8" r:id="rId8"/>
    <sheet name="8政府一般债务限额和余额" sheetId="9" r:id="rId9"/>
    <sheet name="9“三公”经费预算汇总表" sheetId="10" r:id="rId10"/>
  </sheets>
  <externalReferences>
    <externalReference r:id="rId13"/>
    <externalReference r:id="rId14"/>
  </externalReferences>
  <definedNames>
    <definedName name="_xlnm.Print_Area" localSheetId="3">'3一般公共预算支出（功能）'!$A$1:$F$449</definedName>
    <definedName name="_xlnm.Print_Titles" localSheetId="1">'1一般公共预算收入'!$1:$4</definedName>
    <definedName name="_xlnm.Print_Titles" localSheetId="2">'2一般公共预算支出'!$1:$4</definedName>
    <definedName name="_xlnm.Print_Titles" localSheetId="3">'3一般公共预算支出（功能）'!$1:$4</definedName>
    <definedName name="_xlnm.Print_Titles" localSheetId="7">'7一般公共预算转移支付补助预算表'!$1:$3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<sst xmlns="http://schemas.openxmlformats.org/spreadsheetml/2006/main" count="928" uniqueCount="783">
  <si>
    <t>一般公共预算公开目录</t>
  </si>
  <si>
    <t>单位：万元</t>
  </si>
  <si>
    <t>项  目</t>
  </si>
  <si>
    <t>增减额</t>
  </si>
  <si>
    <t>增减%</t>
  </si>
  <si>
    <t>一、税收收入</t>
  </si>
  <si>
    <t>二、非税收入</t>
  </si>
  <si>
    <t>1.专项收入</t>
  </si>
  <si>
    <t>其中：教育费附加收入</t>
  </si>
  <si>
    <t>2.行政事业性收费收入</t>
  </si>
  <si>
    <t>3.罚没收入</t>
  </si>
  <si>
    <t xml:space="preserve">      财政部门</t>
  </si>
  <si>
    <t xml:space="preserve">       单位：万元</t>
  </si>
  <si>
    <t>预算科目</t>
  </si>
  <si>
    <t>公共安全支出</t>
  </si>
  <si>
    <t>教育支出</t>
  </si>
  <si>
    <t>城乡社区支出</t>
  </si>
  <si>
    <t>商业服务业等支出</t>
  </si>
  <si>
    <t>预备费</t>
  </si>
  <si>
    <t>其他支出</t>
  </si>
  <si>
    <t>债务付息支出</t>
  </si>
  <si>
    <t>债务发行费用支出</t>
  </si>
  <si>
    <t>项目</t>
  </si>
  <si>
    <t>调出资金</t>
  </si>
  <si>
    <t xml:space="preserve">  人大事务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</si>
  <si>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</si>
  <si>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</si>
  <si>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</si>
  <si>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</si>
  <si>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  事业运行</t>
  </si>
  <si>
    <t xml:space="preserve">  政协事务</t>
  </si>
  <si>
    <t xml:space="preserve">    政协会议</t>
  </si>
  <si>
    <t xml:space="preserve">    委员视察</t>
  </si>
  <si>
    <t xml:space="preserve">  政府办公厅（室）及相关机构事务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</si>
  <si>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</si>
  <si>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</si>
  <si>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</si>
  <si>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</si>
  <si>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</si>
  <si>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税收事务</t>
  </si>
  <si>
    <t xml:space="preserve">  审计事务</t>
  </si>
  <si>
    <t xml:space="preserve">    审计业务</t>
  </si>
  <si>
    <t xml:space="preserve">  纪检监察事务</t>
  </si>
  <si>
    <t xml:space="preserve">  商贸事务</t>
  </si>
  <si>
    <t xml:space="preserve">    招商引资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</si>
  <si>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</si>
  <si>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</si>
  <si>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</si>
  <si>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</si>
  <si>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</si>
  <si>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  参政议政</t>
  </si>
  <si>
    <t xml:space="preserve">  群众团体事务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</si>
  <si>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</si>
  <si>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</si>
  <si>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</si>
  <si>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</si>
  <si>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国防动员</t>
  </si>
  <si>
    <t xml:space="preserve">    民兵</t>
  </si>
  <si>
    <t xml:space="preserve">  公安</t>
  </si>
  <si>
    <t xml:space="preserve">    治安管理</t>
  </si>
  <si>
    <t xml:space="preserve">  司法</t>
  </si>
  <si>
    <t xml:space="preserve">    基层司法业务</t>
  </si>
  <si>
    <t xml:space="preserve">  普通教育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</si>
  <si>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</si>
  <si>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</si>
  <si>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</si>
  <si>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</si>
  <si>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</si>
  <si>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特殊教育</t>
  </si>
  <si>
    <t xml:space="preserve">  进修及培训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</si>
  <si>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</si>
  <si>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</si>
  <si>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</si>
  <si>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技术研究与开发</t>
  </si>
  <si>
    <t xml:space="preserve">  科学技术普及</t>
  </si>
  <si>
    <t xml:space="preserve">    图书馆</t>
  </si>
  <si>
    <t xml:space="preserve">    群众文化</t>
  </si>
  <si>
    <t xml:space="preserve">  文物</t>
  </si>
  <si>
    <t xml:space="preserve">    其他文物支出</t>
  </si>
  <si>
    <t xml:space="preserve">  体育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</si>
  <si>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</si>
  <si>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</si>
  <si>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</si>
  <si>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</si>
  <si>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民政管理事务</t>
  </si>
  <si>
    <t xml:space="preserve">    拥军优属</t>
  </si>
  <si>
    <t xml:space="preserve">    其他民政管理事务支出</t>
  </si>
  <si>
    <t xml:space="preserve">    事业单位离退休</t>
  </si>
  <si>
    <t xml:space="preserve">  企业改革补助</t>
  </si>
  <si>
    <t xml:space="preserve">  就业补助</t>
  </si>
  <si>
    <t xml:space="preserve">    公益性岗位补贴</t>
  </si>
  <si>
    <t xml:space="preserve">  抚恤</t>
  </si>
  <si>
    <t xml:space="preserve">    义务兵优待</t>
  </si>
  <si>
    <t xml:space="preserve">  退役安置</t>
  </si>
  <si>
    <t xml:space="preserve">    其他退役安置支出</t>
  </si>
  <si>
    <t xml:space="preserve">  社会福利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</si>
  <si>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</si>
  <si>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</si>
  <si>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</si>
  <si>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</si>
  <si>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</si>
  <si>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红十字事业</t>
  </si>
  <si>
    <t xml:space="preserve">  临时救助</t>
  </si>
  <si>
    <t xml:space="preserve">  其他生活救助</t>
  </si>
  <si>
    <t xml:space="preserve">  公立医院</t>
  </si>
  <si>
    <t xml:space="preserve">    中医（民族）医院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</si>
  <si>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</si>
  <si>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</si>
  <si>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</si>
  <si>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</si>
  <si>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</si>
  <si>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</si>
  <si>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</si>
  <si>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</si>
  <si>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计划生育事务</t>
  </si>
  <si>
    <t xml:space="preserve">    其他计划生育事务支出</t>
  </si>
  <si>
    <t xml:space="preserve">    事业单位医疗</t>
  </si>
  <si>
    <t xml:space="preserve">  财政对基本医疗保险基金的补助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</si>
  <si>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</si>
  <si>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</si>
  <si>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</si>
  <si>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</si>
  <si>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</si>
  <si>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自然生态保护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</si>
  <si>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</si>
  <si>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</si>
  <si>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</si>
  <si>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</si>
  <si>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</si>
  <si>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</si>
  <si>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</si>
  <si>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</si>
  <si>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</si>
  <si>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</si>
  <si>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</si>
  <si>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</si>
  <si>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</si>
  <si>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</si>
  <si>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其他农业支出</t>
  </si>
  <si>
    <t xml:space="preserve">  水利</t>
  </si>
  <si>
    <t xml:space="preserve">    水利行业业务管理</t>
  </si>
  <si>
    <t xml:space="preserve">    水利工程运行与维护</t>
  </si>
  <si>
    <t xml:space="preserve">    水利执法监督</t>
  </si>
  <si>
    <t xml:space="preserve">    水资源节约管理与保护</t>
  </si>
  <si>
    <t xml:space="preserve">    其他水利支出</t>
  </si>
  <si>
    <t xml:space="preserve">  扶贫</t>
  </si>
  <si>
    <t xml:space="preserve">  农村综合改革</t>
  </si>
  <si>
    <t xml:space="preserve">  其他农林水支出</t>
  </si>
  <si>
    <t xml:space="preserve">    其他农林水支出</t>
  </si>
  <si>
    <t xml:space="preserve">  公路水路运输</t>
  </si>
  <si>
    <t xml:space="preserve">  工业和信息产业监管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</si>
  <si>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</si>
  <si>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</si>
  <si>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</si>
  <si>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  其他国土资源事务支出</t>
  </si>
  <si>
    <t xml:space="preserve">  气象事务</t>
  </si>
  <si>
    <t xml:space="preserve">  住房改革支出</t>
  </si>
  <si>
    <t xml:space="preserve">  城乡社区住宅</t>
  </si>
  <si>
    <t xml:space="preserve">  粮油事务</t>
  </si>
  <si>
    <t xml:space="preserve">    其他粮油事务支出</t>
  </si>
  <si>
    <t xml:space="preserve">  预备费</t>
  </si>
  <si>
    <t xml:space="preserve">  其他支出</t>
  </si>
  <si>
    <t xml:space="preserve">    其他支出</t>
  </si>
  <si>
    <t>科目编码</t>
  </si>
  <si>
    <t>类</t>
  </si>
  <si>
    <t>款</t>
  </si>
  <si>
    <t>一般公共预算基本支出合计</t>
  </si>
  <si>
    <t>501</t>
  </si>
  <si>
    <t>一、机关工资福利支出</t>
  </si>
  <si>
    <t>01</t>
  </si>
  <si>
    <t>工资奖金津补贴</t>
  </si>
  <si>
    <t>02</t>
  </si>
  <si>
    <t>社会保障缴费</t>
  </si>
  <si>
    <t>03</t>
  </si>
  <si>
    <t>住房公积金</t>
  </si>
  <si>
    <t>04</t>
  </si>
  <si>
    <t>其他工资福利支出</t>
  </si>
  <si>
    <t>502</t>
  </si>
  <si>
    <t>二、机关商品和服务支出</t>
  </si>
  <si>
    <t>办公经费</t>
  </si>
  <si>
    <t>会议费</t>
  </si>
  <si>
    <t>培训费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</si>
  <si>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</si>
  <si>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</si>
  <si>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</si>
  <si>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</si>
  <si>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</si>
  <si>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</si>
  <si>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</si>
  <si>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</si>
  <si>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</si>
  <si>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</si>
  <si>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</si>
  <si>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99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</si>
  <si>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</si>
  <si>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</si>
  <si>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</si>
  <si>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</si>
  <si>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</si>
  <si>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土地佂迁补偿和安置支出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</si>
  <si>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</si>
  <si>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</si>
  <si>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</si>
  <si>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</si>
  <si>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</si>
  <si>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</si>
  <si>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</si>
  <si>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</si>
  <si>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</si>
  <si>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</si>
  <si>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</si>
  <si>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</si>
  <si>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</si>
  <si>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</si>
  <si>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其他队企业补助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</si>
  <si>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</si>
  <si>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</si>
  <si>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</si>
  <si>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</si>
  <si>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</si>
  <si>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</si>
  <si>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</si>
  <si>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</si>
  <si>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</si>
  <si>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</si>
  <si>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</si>
  <si>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</si>
  <si>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</si>
  <si>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</si>
  <si>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</si>
  <si>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</si>
  <si>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</si>
  <si>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</si>
  <si>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</si>
  <si>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</si>
  <si>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</si>
  <si>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</si>
  <si>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</si>
  <si>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</si>
  <si>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十四、预备费及预留</t>
  </si>
  <si>
    <t>预留</t>
  </si>
  <si>
    <t>十五、其他支出</t>
  </si>
  <si>
    <t>赠与</t>
  </si>
  <si>
    <t>国家赔偿费用支出</t>
  </si>
  <si>
    <t>对民间非营利组织和群众性自治组织补贴</t>
  </si>
  <si>
    <t>00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</si>
  <si>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</si>
  <si>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</si>
  <si>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</si>
  <si>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</si>
  <si>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</si>
  <si>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</si>
  <si>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</si>
  <si>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</si>
  <si>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</si>
  <si>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</si>
  <si>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</si>
  <si>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</si>
  <si>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</si>
  <si>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</si>
  <si>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</si>
  <si>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</si>
  <si>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</si>
  <si>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</si>
  <si>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</si>
  <si>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</si>
  <si>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</si>
  <si>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</si>
  <si>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</si>
  <si>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</si>
  <si>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</si>
  <si>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</si>
  <si>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取暖费(公用取暖费)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</si>
  <si>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</si>
  <si>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</si>
  <si>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</si>
  <si>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</si>
  <si>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</si>
  <si>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</si>
  <si>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</si>
  <si>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</si>
  <si>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</si>
  <si>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</si>
  <si>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</si>
  <si>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</si>
  <si>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</si>
  <si>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</si>
  <si>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</si>
  <si>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</si>
  <si>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</si>
  <si>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</si>
  <si>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</si>
  <si>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</si>
  <si>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</si>
  <si>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</si>
  <si>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</si>
  <si>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</si>
  <si>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</si>
  <si>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</si>
  <si>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</si>
  <si>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</si>
  <si>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</si>
  <si>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</si>
  <si>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</si>
  <si>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</si>
  <si>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</si>
  <si>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</si>
  <si>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</si>
  <si>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</si>
  <si>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</si>
  <si>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</si>
  <si>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</si>
  <si>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</si>
  <si>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</si>
  <si>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</si>
  <si>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</si>
  <si>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</si>
  <si>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</si>
  <si>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</si>
  <si>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</si>
  <si>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</si>
  <si>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</si>
  <si>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</si>
  <si>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</si>
  <si>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</si>
  <si>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</si>
  <si>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</si>
  <si>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</si>
  <si>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</si>
  <si>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19</t>
  </si>
  <si>
    <t>其他交通工具购置</t>
  </si>
  <si>
    <t>21</t>
  </si>
  <si>
    <t>文物和陈列品购置</t>
  </si>
  <si>
    <t>22</t>
  </si>
  <si>
    <t>无形资产购置</t>
  </si>
  <si>
    <t>一般公共预算收入合计</t>
  </si>
  <si>
    <t>1.增值税（50%）</t>
  </si>
  <si>
    <t xml:space="preserve">      其他专项收入</t>
  </si>
  <si>
    <t>4.国有资源（资产）有偿使用收入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</si>
  <si>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</si>
  <si>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预算科目</t>
  </si>
  <si>
    <t>数额</t>
  </si>
  <si>
    <r>
      <t xml:space="preserve"> </t>
    </r>
    <r>
      <rPr>
        <b/>
        <sz val="10"/>
        <rFont val="宋体"/>
        <family val="0"/>
      </rPr>
      <t>一、一般公共预算收入合计</t>
    </r>
  </si>
  <si>
    <r>
      <t xml:space="preserve"> </t>
    </r>
    <r>
      <rPr>
        <b/>
        <sz val="10"/>
        <rFont val="宋体"/>
        <family val="0"/>
      </rPr>
      <t>一、一般公共预算支出合计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</si>
  <si>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</si>
  <si>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</si>
  <si>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</si>
  <si>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</si>
  <si>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</si>
  <si>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</si>
  <si>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</si>
  <si>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4、上年结余收入</t>
  </si>
  <si>
    <t>5、调入资金</t>
  </si>
  <si>
    <t>收入总计</t>
  </si>
  <si>
    <t>支出总计</t>
  </si>
  <si>
    <t>一般公共预算支出合计</t>
  </si>
  <si>
    <t>一般公共服务支出</t>
  </si>
  <si>
    <t>增减额</t>
  </si>
  <si>
    <t>增减%</t>
  </si>
  <si>
    <t>一般公共预算支出合计</t>
  </si>
  <si>
    <t>（一）一般公共服务支出</t>
  </si>
  <si>
    <t xml:space="preserve">    行政运行（人大事务）</t>
  </si>
  <si>
    <t xml:space="preserve">    行政运行（政协事务）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</si>
  <si>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</si>
  <si>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</si>
  <si>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</si>
  <si>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</si>
  <si>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行政运行（发展与改革事务）</t>
  </si>
  <si>
    <t xml:space="preserve">    一般行政管理事务（发展与改革事务）</t>
  </si>
  <si>
    <t xml:space="preserve">    战略规划与实施</t>
  </si>
  <si>
    <t xml:space="preserve">    社会事业发展规划</t>
  </si>
  <si>
    <t xml:space="preserve">    行政运行（统计信息事务）</t>
  </si>
  <si>
    <t xml:space="preserve">    事业运行（统计信息事务）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</si>
  <si>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</si>
  <si>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</si>
  <si>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</si>
  <si>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</si>
  <si>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</si>
  <si>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  行政运行（审计事务）</t>
  </si>
  <si>
    <t xml:space="preserve">    一般行政管理事务（审计事务）</t>
  </si>
  <si>
    <t xml:space="preserve">    其他审计</t>
  </si>
  <si>
    <t xml:space="preserve">    行政运行（纪检监察事务）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</si>
  <si>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</si>
  <si>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</si>
  <si>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</si>
  <si>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  行政运行（民族事务）</t>
  </si>
  <si>
    <t xml:space="preserve">    行政运行（档案事务）</t>
  </si>
  <si>
    <t xml:space="preserve">    行政运行（民主党派及工商联事务）</t>
  </si>
  <si>
    <t xml:space="preserve">    行政运行（群众团体事务）</t>
  </si>
  <si>
    <t xml:space="preserve">    一般行政管理事务（群众团体事务）</t>
  </si>
  <si>
    <t xml:space="preserve">    其他群团事务支出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</si>
  <si>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</si>
  <si>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</si>
  <si>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</si>
  <si>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</si>
  <si>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</si>
  <si>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</si>
  <si>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</si>
  <si>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</si>
  <si>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行政运行（统战事务）</t>
  </si>
  <si>
    <t xml:space="preserve">    一般行政管理事务（统战事务）</t>
  </si>
  <si>
    <t>（二）国防支出</t>
  </si>
  <si>
    <t xml:space="preserve">    兵役征集</t>
  </si>
  <si>
    <t>（三）公共安全支出</t>
  </si>
  <si>
    <t xml:space="preserve">  武装警察</t>
  </si>
  <si>
    <t xml:space="preserve">    其他武装警察支出</t>
  </si>
  <si>
    <t xml:space="preserve">    行政运行（公安）</t>
  </si>
  <si>
    <t xml:space="preserve">    一般行政管理事务（公安）</t>
  </si>
  <si>
    <t xml:space="preserve">    行政运行（司法）</t>
  </si>
  <si>
    <t xml:space="preserve">    一般行政管理事务（司法）</t>
  </si>
  <si>
    <t xml:space="preserve">    律师公证管理</t>
  </si>
  <si>
    <t>（四）教育支出</t>
  </si>
  <si>
    <t xml:space="preserve">  教育管理事务</t>
  </si>
  <si>
    <t xml:space="preserve">    行政运行（教育管理事务）</t>
  </si>
  <si>
    <t xml:space="preserve">    学前教育</t>
  </si>
  <si>
    <t xml:space="preserve">    中专教育</t>
  </si>
  <si>
    <t xml:space="preserve">    特殊学校教育</t>
  </si>
  <si>
    <t xml:space="preserve">    教师进修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</si>
  <si>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</si>
  <si>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</si>
  <si>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</si>
  <si>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</si>
  <si>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</si>
  <si>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</si>
  <si>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  机构运行（科学技术普及）</t>
  </si>
  <si>
    <t xml:space="preserve">    行政运行（文物）</t>
  </si>
  <si>
    <t xml:space="preserve">    文物保护</t>
  </si>
  <si>
    <t xml:space="preserve">    群众体育</t>
  </si>
  <si>
    <t>（七）社会保障和就业支出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</si>
  <si>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</si>
  <si>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</si>
  <si>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行政运行（民政管理事务）</t>
  </si>
  <si>
    <t xml:space="preserve">    一般行政管理事务（民政管理事务）</t>
  </si>
  <si>
    <t xml:space="preserve">    老龄事务</t>
  </si>
  <si>
    <t xml:space="preserve">    行政区划和社区建设</t>
  </si>
  <si>
    <t xml:space="preserve">    企业关闭破产补助</t>
  </si>
  <si>
    <t xml:space="preserve">    死亡抚恤</t>
  </si>
  <si>
    <t xml:space="preserve">    伤残抚恤</t>
  </si>
  <si>
    <t xml:space="preserve">    在乡复员、退伍军人生活补助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</si>
  <si>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</si>
  <si>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</si>
  <si>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</si>
  <si>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儿童福利</t>
  </si>
  <si>
    <t xml:space="preserve">    行政运行（残疾人事业）</t>
  </si>
  <si>
    <t xml:space="preserve">    残疾人就业和扶贫</t>
  </si>
  <si>
    <t xml:space="preserve">    其他残疾人事业支出</t>
  </si>
  <si>
    <t xml:space="preserve">    行政运行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</si>
  <si>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</si>
  <si>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</si>
  <si>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</si>
  <si>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</si>
  <si>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</t>
  </si>
  <si>
    <t xml:space="preserve">  特困人员救助供养</t>
  </si>
  <si>
    <t xml:space="preserve">    农村特困人员救助供养支出</t>
  </si>
  <si>
    <t xml:space="preserve">    其他农村生活救助</t>
  </si>
  <si>
    <t xml:space="preserve">  财政对基本养老保险基金的补助</t>
  </si>
  <si>
    <t xml:space="preserve">    综合医院</t>
  </si>
  <si>
    <t xml:space="preserve">    其他公立医院支出</t>
  </si>
  <si>
    <t xml:space="preserve">    乡镇卫生院</t>
  </si>
  <si>
    <t xml:space="preserve">    疾病预防控制机构</t>
  </si>
  <si>
    <t xml:space="preserve">    计划生育机构</t>
  </si>
  <si>
    <t xml:space="preserve">    计划生育服务</t>
  </si>
  <si>
    <t xml:space="preserve">  行政事业单位医疗</t>
  </si>
  <si>
    <t xml:space="preserve">    行政单位医疗</t>
  </si>
  <si>
    <t xml:space="preserve">    财政对新型农村合作医疗基金的补助</t>
  </si>
  <si>
    <t xml:space="preserve">    城乡医疗救助</t>
  </si>
  <si>
    <t xml:space="preserve">   城乡医疗救助</t>
  </si>
  <si>
    <t xml:space="preserve">    优抚对象医疗补助</t>
  </si>
  <si>
    <t>（九）节能环保支出</t>
  </si>
  <si>
    <t xml:space="preserve">    行政运行（环境保护管理事务）</t>
  </si>
  <si>
    <t xml:space="preserve">    排污费安排的支出</t>
  </si>
  <si>
    <t xml:space="preserve">    生态保护</t>
  </si>
  <si>
    <t xml:space="preserve">    农村环境保护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</si>
  <si>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</si>
  <si>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</si>
  <si>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</si>
  <si>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</si>
  <si>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>（十）城乡社区支出</t>
  </si>
  <si>
    <t xml:space="preserve">    行政运行（城乡社区管理事务）</t>
  </si>
  <si>
    <t xml:space="preserve">    小城镇基础设施建设</t>
  </si>
  <si>
    <t xml:space="preserve">  建设市场管理与监督</t>
  </si>
  <si>
    <t xml:space="preserve">    建设市场管理与监督</t>
  </si>
  <si>
    <t>（十一）农林水支出</t>
  </si>
  <si>
    <t xml:space="preserve">    行政运行（农业）</t>
  </si>
  <si>
    <t xml:space="preserve">    事业运行（农业）</t>
  </si>
  <si>
    <t xml:space="preserve">    农村道路建设</t>
  </si>
  <si>
    <t xml:space="preserve">    行政运行（林业）</t>
  </si>
  <si>
    <t xml:space="preserve">    森林资源管理</t>
  </si>
  <si>
    <t xml:space="preserve">    森林生态效益补偿</t>
  </si>
  <si>
    <t xml:space="preserve">    行政运行（水利）</t>
  </si>
  <si>
    <t xml:space="preserve">    水利工程建设</t>
  </si>
  <si>
    <t xml:space="preserve">    水土保持（水利）</t>
  </si>
  <si>
    <t xml:space="preserve">    防汛</t>
  </si>
  <si>
    <t xml:space="preserve">    农田水利</t>
  </si>
  <si>
    <t xml:space="preserve">    水利技术推广</t>
  </si>
  <si>
    <t xml:space="preserve">    大中型水库移民后欺扶持专项支出</t>
  </si>
  <si>
    <t xml:space="preserve">    农村人畜饮水</t>
  </si>
  <si>
    <t xml:space="preserve">    行政运行（扶贫）</t>
  </si>
  <si>
    <t xml:space="preserve">    农村基础设施建设</t>
  </si>
  <si>
    <t xml:space="preserve">    生产发展</t>
  </si>
  <si>
    <t xml:space="preserve">    其他扶贫支出</t>
  </si>
  <si>
    <t xml:space="preserve">    国有农场办社会职能改革补助</t>
  </si>
  <si>
    <t xml:space="preserve">    对村民委员会和村党支部的补助</t>
  </si>
  <si>
    <t xml:space="preserve">    农村综合改革示范试点补助</t>
  </si>
  <si>
    <t xml:space="preserve">    其他农村综合改革支出</t>
  </si>
  <si>
    <t xml:space="preserve">  普惠金融发展支出</t>
  </si>
  <si>
    <t>（十二）交通运输支出</t>
  </si>
  <si>
    <t xml:space="preserve">    行政运行（公路水路运输）</t>
  </si>
  <si>
    <t xml:space="preserve">    公路建设</t>
  </si>
  <si>
    <t xml:space="preserve">    其他公路水路运输支出</t>
  </si>
  <si>
    <t>（十三）资源勘探信息等支出</t>
  </si>
  <si>
    <t xml:space="preserve">    行政运行（国有资产监管）</t>
  </si>
  <si>
    <t>（十四）商业服务业等支出</t>
  </si>
  <si>
    <t xml:space="preserve">  商业流通事务</t>
  </si>
  <si>
    <t xml:space="preserve">    行政运行（商业流通事务）</t>
  </si>
  <si>
    <t xml:space="preserve">    行政运行（国土资源事务）</t>
  </si>
  <si>
    <t xml:space="preserve">    国土资源规划及管理</t>
  </si>
  <si>
    <t xml:space="preserve">    事业运行（国土资源事务）</t>
  </si>
  <si>
    <t xml:space="preserve">    气象事业机构</t>
  </si>
  <si>
    <t xml:space="preserve">    气象装备保障维护</t>
  </si>
  <si>
    <t>（十六）住房保障支出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</si>
  <si>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</si>
  <si>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</si>
  <si>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</si>
  <si>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其他城乡社区住宅支出</t>
  </si>
  <si>
    <t>（十七）粮油物资储备支出</t>
  </si>
  <si>
    <t xml:space="preserve">  年初预留</t>
  </si>
  <si>
    <t xml:space="preserve">    地方政府一般债务付息支出</t>
  </si>
  <si>
    <t>备注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</si>
  <si>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</si>
  <si>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</si>
  <si>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</si>
  <si>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</si>
  <si>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</si>
  <si>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</si>
  <si>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</si>
  <si>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</si>
  <si>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</si>
  <si>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</si>
  <si>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</si>
  <si>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</si>
  <si>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</si>
  <si>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</si>
  <si>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</si>
  <si>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</si>
  <si>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</si>
  <si>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</si>
  <si>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</si>
  <si>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</si>
  <si>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</si>
  <si>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</si>
  <si>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</si>
  <si>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</si>
  <si>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</si>
  <si>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</si>
  <si>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</si>
  <si>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</si>
  <si>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</si>
  <si>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</si>
  <si>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</si>
  <si>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</si>
  <si>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</si>
  <si>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</si>
  <si>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</si>
  <si>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</si>
  <si>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单位：万元</t>
  </si>
  <si>
    <t>年度</t>
  </si>
  <si>
    <t>债务类型</t>
  </si>
  <si>
    <t>政府债务限额</t>
  </si>
  <si>
    <t>年末余额</t>
  </si>
  <si>
    <t>一般债务</t>
  </si>
  <si>
    <t>合  计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</si>
  <si>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</si>
  <si>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</si>
  <si>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</si>
  <si>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</si>
  <si>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</si>
  <si>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</si>
  <si>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</si>
  <si>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r>
      <t xml:space="preserve"> </t>
    </r>
    <r>
      <rPr>
        <sz val="10"/>
        <rFont val="宋体"/>
        <family val="0"/>
      </rPr>
      <t xml:space="preserve">   革命老区转移支付收入</t>
    </r>
  </si>
  <si>
    <r>
      <t xml:space="preserve"> </t>
    </r>
    <r>
      <rPr>
        <sz val="10"/>
        <rFont val="宋体"/>
        <family val="0"/>
      </rPr>
      <t xml:space="preserve">   民族地区转移支付收入</t>
    </r>
  </si>
  <si>
    <t xml:space="preserve">    一般行政管理事务（纪检监察事务）</t>
  </si>
  <si>
    <t xml:space="preserve">    机关事业单位职业年金缴费支出</t>
  </si>
  <si>
    <t xml:space="preserve">    对机关事业单位基本养老保险基金的补助</t>
  </si>
  <si>
    <t xml:space="preserve">    其他城市生活救助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</si>
  <si>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</si>
  <si>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</si>
  <si>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财政对城乡居民基本医疗保险基金的补助</t>
  </si>
  <si>
    <t xml:space="preserve">    农业保险保费补贴</t>
  </si>
  <si>
    <t xml:space="preserve">    创业担保贷款贴息</t>
  </si>
  <si>
    <t xml:space="preserve">  支持中小企业发展和管理支出</t>
  </si>
  <si>
    <t xml:space="preserve">    其他支持中小企业发展和管理支出</t>
  </si>
  <si>
    <t xml:space="preserve">    地方政府一般债务发行费用支出</t>
  </si>
  <si>
    <t xml:space="preserve">    其他科学技术普及支出</t>
  </si>
  <si>
    <t xml:space="preserve"> 天然林保护</t>
  </si>
  <si>
    <t xml:space="preserve">    停伐补助</t>
  </si>
  <si>
    <t xml:space="preserve">  车辆购置税支出</t>
  </si>
  <si>
    <t xml:space="preserve">    车辆购置税用于公路等基础设施建设支出</t>
  </si>
  <si>
    <t xml:space="preserve">    一般行政管理事务（民主党派及工商联事务）</t>
  </si>
  <si>
    <t xml:space="preserve">    气象服务</t>
  </si>
  <si>
    <t xml:space="preserve">    文化创作与合作</t>
  </si>
  <si>
    <t xml:space="preserve">    机关事业单位基本养老保险缴费支出</t>
  </si>
  <si>
    <t xml:space="preserve">    对村集体经济组织的补助</t>
  </si>
  <si>
    <t xml:space="preserve">    公路养护</t>
  </si>
  <si>
    <t xml:space="preserve">    中小企业发展专项</t>
  </si>
  <si>
    <t xml:space="preserve">    其他商业流通事务支出</t>
  </si>
  <si>
    <t xml:space="preserve">    地质灾害防治</t>
  </si>
  <si>
    <t xml:space="preserve">    地质矿产资源利用与保护</t>
  </si>
  <si>
    <r>
      <t xml:space="preserve"> </t>
    </r>
    <r>
      <rPr>
        <b/>
        <sz val="9"/>
        <rFont val="宋体"/>
        <family val="0"/>
      </rPr>
      <t xml:space="preserve"> 地方政府一般债务付息支出</t>
    </r>
  </si>
  <si>
    <r>
      <t xml:space="preserve"> </t>
    </r>
    <r>
      <rPr>
        <b/>
        <sz val="9"/>
        <rFont val="宋体"/>
        <family val="0"/>
      </rPr>
      <t xml:space="preserve"> 地方政府一般债务发行费用支出</t>
    </r>
  </si>
  <si>
    <t xml:space="preserve">      地方教育附加收入</t>
  </si>
  <si>
    <t>社会保障和就业支出</t>
  </si>
  <si>
    <t>节能环保支出</t>
  </si>
  <si>
    <t>住房保障支出</t>
  </si>
  <si>
    <t>粮油物资储备支出</t>
  </si>
  <si>
    <t>3.企业所得税（40%部分）</t>
  </si>
  <si>
    <t>4.个人所得税（40%部分）</t>
  </si>
  <si>
    <t>5.资源税</t>
  </si>
  <si>
    <t>6.城市维护建设税</t>
  </si>
  <si>
    <t>7.房产税</t>
  </si>
  <si>
    <t>8.印花税</t>
  </si>
  <si>
    <t>9.城镇土地使用税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</si>
  <si>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.土地增值税</t>
    </r>
  </si>
  <si>
    <t>11.车船税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</si>
  <si>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.耕地占用税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</si>
  <si>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.契税</t>
    </r>
  </si>
  <si>
    <t>新宾县“三公”经费预算汇总表</t>
  </si>
  <si>
    <t xml:space="preserve">      税务部门</t>
  </si>
  <si>
    <t>文化旅游体育与传媒支出</t>
  </si>
  <si>
    <t>卫生健康支出</t>
  </si>
  <si>
    <t>自然资源海洋气象等支出</t>
  </si>
  <si>
    <t>灾害防治及应急管理支出</t>
  </si>
  <si>
    <t xml:space="preserve">  市场监督管理事务</t>
  </si>
  <si>
    <t xml:space="preserve">    市场监督管理专项</t>
  </si>
  <si>
    <t xml:space="preserve">    市场监管执法</t>
  </si>
  <si>
    <t xml:space="preserve">    其他市场监督管理事务支出</t>
  </si>
  <si>
    <t>（六）文化旅游体育与传媒支出</t>
  </si>
  <si>
    <t xml:space="preserve">  文化和旅游</t>
  </si>
  <si>
    <t xml:space="preserve">    行政运行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</si>
  <si>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</si>
  <si>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</si>
  <si>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</si>
  <si>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</si>
  <si>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煤矿安全</t>
  </si>
  <si>
    <t xml:space="preserve">    其他煤矿安全支出</t>
  </si>
  <si>
    <t xml:space="preserve">  退役军人管理事务</t>
  </si>
  <si>
    <t>（十八）灾害防治及应急管理支出</t>
  </si>
  <si>
    <t>（十九）预备费</t>
  </si>
  <si>
    <t>（二十）其他支出</t>
  </si>
  <si>
    <t>资源勘探信息等支出</t>
  </si>
  <si>
    <t xml:space="preserve">    商业服务业等</t>
  </si>
  <si>
    <t xml:space="preserve">    资源勘探信息等</t>
  </si>
  <si>
    <r>
      <t>14</t>
    </r>
    <r>
      <rPr>
        <sz val="10"/>
        <rFont val="宋体"/>
        <family val="0"/>
      </rPr>
      <t>.环境保护税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</si>
  <si>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其他人大事务支出</t>
    </r>
  </si>
  <si>
    <t xml:space="preserve">    宗教事务</t>
  </si>
  <si>
    <t xml:space="preserve">  网信事务</t>
  </si>
  <si>
    <t xml:space="preserve">    信息化建设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</si>
  <si>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执法办案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</si>
  <si>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特别业务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</si>
  <si>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特勤业务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</si>
  <si>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移民事务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</si>
  <si>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其他公安支出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</si>
  <si>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其他司法支出</t>
    </r>
  </si>
  <si>
    <t xml:space="preserve">   法律援助</t>
  </si>
  <si>
    <t xml:space="preserve">    文化和旅游市场管理</t>
  </si>
  <si>
    <t xml:space="preserve"> 广播电视</t>
  </si>
  <si>
    <t xml:space="preserve">   其他人力资源和社会保障管理事务支出</t>
  </si>
  <si>
    <t xml:space="preserve">  行政事业单位养老支出</t>
  </si>
  <si>
    <t xml:space="preserve">    行政单位离退休</t>
  </si>
  <si>
    <t xml:space="preserve">   老年福利</t>
  </si>
  <si>
    <t xml:space="preserve">    城市特困人员救助供养支出</t>
  </si>
  <si>
    <t xml:space="preserve">    其他退役军人事务管理支出</t>
  </si>
  <si>
    <r>
      <t xml:space="preserve">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拥军优属</t>
    </r>
  </si>
  <si>
    <t>其他卫生健康支出</t>
  </si>
  <si>
    <t xml:space="preserve">    其他卫生健康支出</t>
  </si>
  <si>
    <t xml:space="preserve">  医疗保障管理事务</t>
  </si>
  <si>
    <r>
      <t xml:space="preserve">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优抚对象医疗</t>
    </r>
  </si>
  <si>
    <r>
      <t xml:space="preserve">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医疗救助</t>
    </r>
  </si>
  <si>
    <t xml:space="preserve">   其他行政事业单位医疗支出</t>
  </si>
  <si>
    <t xml:space="preserve">    水体</t>
  </si>
  <si>
    <t xml:space="preserve">   一般行政管理事务（农业）</t>
  </si>
  <si>
    <t xml:space="preserve">    行业业务管理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</si>
  <si>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防灾救灾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</si>
  <si>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农业生产发展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</si>
  <si>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农村合作经济</t>
    </r>
  </si>
  <si>
    <t xml:space="preserve">   农村社会事业</t>
  </si>
  <si>
    <t xml:space="preserve">   农业资源保护修复与利用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</si>
  <si>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农田建设</t>
    </r>
  </si>
  <si>
    <t xml:space="preserve">    事业机构</t>
  </si>
  <si>
    <t xml:space="preserve">    执法与监督</t>
  </si>
  <si>
    <t xml:space="preserve">    森林资源培育</t>
  </si>
  <si>
    <t xml:space="preserve">    林业草原防灾减灾</t>
  </si>
  <si>
    <t xml:space="preserve">    贷款贴息</t>
  </si>
  <si>
    <t xml:space="preserve">    其他林业和草原支出</t>
  </si>
  <si>
    <t xml:space="preserve">  林业和草原</t>
  </si>
  <si>
    <t xml:space="preserve">  农业农村</t>
  </si>
  <si>
    <t xml:space="preserve">   涉农贷款增量奖励</t>
  </si>
  <si>
    <t>（二十一）债务付息支出</t>
  </si>
  <si>
    <t>（二十二）债务发行费用支出</t>
  </si>
  <si>
    <t xml:space="preserve">     大气</t>
  </si>
  <si>
    <t xml:space="preserve">    技术推广与转化</t>
  </si>
  <si>
    <t xml:space="preserve">    其他普惠金融发展支出</t>
  </si>
  <si>
    <t xml:space="preserve">        成品油价格改革补贴其他支出</t>
  </si>
  <si>
    <t xml:space="preserve">  成品油价格改革对交通运输的补贴</t>
  </si>
  <si>
    <t>三、债务还本支出</t>
  </si>
  <si>
    <t xml:space="preserve">                1.2021年新宾县一般公共预算收入预算表</t>
  </si>
  <si>
    <t xml:space="preserve">                2.2021年新宾县一般公共预算支出预算表</t>
  </si>
  <si>
    <t xml:space="preserve">                3.2021年新宾县一般公共预算本级支出（功能）</t>
  </si>
  <si>
    <t xml:space="preserve">                4.2021年新宾县一般公共预算收支平衡预算表</t>
  </si>
  <si>
    <t xml:space="preserve">                5.2021年新宾县一般公共预算基本支出预算表（按政府经济分类）</t>
  </si>
  <si>
    <t xml:space="preserve">                6.2021年新宾县一般公共预算基本支出预算表（按部门经济分类）</t>
  </si>
  <si>
    <t xml:space="preserve">                7.2021年新宾县一般公共预算转移支付补助预算表</t>
  </si>
  <si>
    <t xml:space="preserve">                8.2021年地方政府一般债务限额和余额情况表  </t>
  </si>
  <si>
    <t xml:space="preserve">                9.2021年新宾县“三公”经费预算表</t>
  </si>
  <si>
    <t>2021年新宾县一般公共预算收入预算表</t>
  </si>
  <si>
    <r>
      <t>2020</t>
    </r>
    <r>
      <rPr>
        <b/>
        <sz val="10"/>
        <rFont val="宋体"/>
        <family val="0"/>
      </rPr>
      <t>年收入完成</t>
    </r>
  </si>
  <si>
    <t>2021年收入预算</t>
  </si>
  <si>
    <t>5.捐赠收入</t>
  </si>
  <si>
    <t>6.其他收入</t>
  </si>
  <si>
    <t>2020年调整预算数</t>
  </si>
  <si>
    <t>2021年调整预算</t>
  </si>
  <si>
    <r>
      <t>2021年</t>
    </r>
    <r>
      <rPr>
        <b/>
        <sz val="10"/>
        <rFont val="宋体"/>
        <family val="0"/>
      </rPr>
      <t>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年调整预算数</t>
    </r>
  </si>
  <si>
    <r>
      <t>2021</t>
    </r>
    <r>
      <rPr>
        <b/>
        <sz val="18"/>
        <rFont val="宋体"/>
        <family val="0"/>
      </rPr>
      <t>年新宾县一般公共预算支出预算表</t>
    </r>
  </si>
  <si>
    <r>
      <t>2021</t>
    </r>
    <r>
      <rPr>
        <b/>
        <sz val="16"/>
        <rFont val="宋体"/>
        <family val="0"/>
      </rPr>
      <t>年新宾县一般公共预算支出预算表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</si>
  <si>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年调整预算数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</si>
  <si>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年预算（不含提前告知专项）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</si>
  <si>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年预算数比20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</si>
  <si>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年预算（含上级提前告知专项）</t>
    </r>
  </si>
  <si>
    <t xml:space="preserve">    事业运行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</si>
  <si>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税务业务</t>
    </r>
  </si>
  <si>
    <t xml:space="preserve">   其他技术研究与开发支出</t>
  </si>
  <si>
    <t xml:space="preserve">    广播电视事务</t>
  </si>
  <si>
    <t xml:space="preserve">    其他广播电视支出</t>
  </si>
  <si>
    <t>其他文化体育与传媒支出（款）</t>
  </si>
  <si>
    <t xml:space="preserve">    其他文化体育与传媒支出（项）</t>
  </si>
  <si>
    <t>（八）卫生健康支出</t>
  </si>
  <si>
    <t xml:space="preserve">  卫生健康管理事务</t>
  </si>
  <si>
    <t xml:space="preserve">    行政运行（卫生健康管理事务）</t>
  </si>
  <si>
    <t xml:space="preserve">    一般行政管理事务（医疗健康管理事务）</t>
  </si>
  <si>
    <t xml:space="preserve">    基层政权和社区建设和社区管理</t>
  </si>
  <si>
    <t xml:space="preserve">    其他行政事业单位养老支出</t>
  </si>
  <si>
    <t>（十五）自然资源海洋气象等支出</t>
  </si>
  <si>
    <t xml:space="preserve"> 自然资源事务</t>
  </si>
  <si>
    <t xml:space="preserve">    其他文化旅游支出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</si>
  <si>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传输发射</t>
    </r>
  </si>
  <si>
    <t xml:space="preserve">    对村级公益事业建设的补助</t>
  </si>
  <si>
    <t xml:space="preserve">  目标价格补贴</t>
  </si>
  <si>
    <t xml:space="preserve">    其他价格补贴</t>
  </si>
  <si>
    <t xml:space="preserve">  涉外发展服务支出</t>
  </si>
  <si>
    <t xml:space="preserve">     其他涉外发展服务支出</t>
  </si>
  <si>
    <t xml:space="preserve">    老旧小区改造</t>
  </si>
  <si>
    <t xml:space="preserve">   自然灾害救灾补助</t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</si>
  <si>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年新宾县一般公共预算收支平衡表</t>
    </r>
  </si>
  <si>
    <t>6、动用预算稳定调节基金</t>
  </si>
  <si>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年一般公共预算基本支出预算表（按政府经济分类）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</si>
  <si>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年调整预算数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</si>
  <si>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年一般公共预算基本支出预算表（按部门经济分类）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</si>
  <si>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年度新宾县一般公共预算转移支付补助预算表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</si>
  <si>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年调整预算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</si>
  <si>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年调整预算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</si>
  <si>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年增减额</t>
    </r>
  </si>
  <si>
    <t xml:space="preserve">    公共安全共同财政事权转移支付收入</t>
  </si>
  <si>
    <t xml:space="preserve">    教育共同财政事权转移支付收入</t>
  </si>
  <si>
    <t xml:space="preserve">    卫生健康共同财政事权转移支付收入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</si>
  <si>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</si>
  <si>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</si>
  <si>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</si>
  <si>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自然资源海洋气象等共同财政事权转移支付收入</t>
  </si>
  <si>
    <t xml:space="preserve">    住房保障共同财政事权转移支付收入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</si>
  <si>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年预算</t>
    </r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</si>
  <si>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年预算</t>
    </r>
  </si>
  <si>
    <r>
      <t>20</t>
    </r>
    <r>
      <rPr>
        <sz val="24"/>
        <rFont val="宋体"/>
        <family val="0"/>
      </rPr>
      <t>20</t>
    </r>
    <r>
      <rPr>
        <sz val="24"/>
        <rFont val="宋体"/>
        <family val="0"/>
      </rPr>
      <t>年政府一般债务限额和余额情况表</t>
    </r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</si>
  <si>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年比20</t>
    </r>
    <r>
      <rPr>
        <sz val="11"/>
        <rFont val="宋体"/>
        <family val="0"/>
      </rPr>
      <t>20</t>
    </r>
    <r>
      <rPr>
        <sz val="11"/>
        <rFont val="宋体"/>
        <family val="0"/>
      </rPr>
      <t>年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</si>
  <si>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年预算数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</si>
  <si>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预算数比20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年完成</t>
    </r>
  </si>
  <si>
    <t xml:space="preserve">    文化旅游体育与传媒共同财政事权转移支付收入</t>
  </si>
  <si>
    <t xml:space="preserve">    社会保障和就业共同财政事权转移支付收入</t>
  </si>
  <si>
    <t xml:space="preserve">    灾害防治及应急管理转移支付收入</t>
  </si>
  <si>
    <t>国防支出</t>
  </si>
  <si>
    <t>科学技术支出</t>
  </si>
  <si>
    <t>农林水支出</t>
  </si>
  <si>
    <t>交通运输支出</t>
  </si>
  <si>
    <t>自然灾害救灾及恢复重建支出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</si>
</sst>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_ ;[Red]\-#,##0\ "/>
    <numFmt numFmtId="179" formatCode="0.0_ "/>
    <numFmt numFmtId="180" formatCode="0_ "/>
    <numFmt numFmtId="181" formatCode="#,##0.0_ "/>
    <numFmt numFmtId="182" formatCode="0.00_ "/>
    <numFmt numFmtId="183" formatCode="0_);[Red]\(0\)"/>
    <numFmt numFmtId="184" formatCode="0.0_);[Red]\(0.0\)"/>
    <numFmt numFmtId="185" formatCode="0.00_);[Red]\(0.00\)"/>
    <numFmt numFmtId="186" formatCode="#,##0.00_ "/>
    <numFmt numFmtId="187" formatCode="* #,##0.0;* \-#,##0.0;* &quot;&quot;??;@"/>
    <numFmt numFmtId="188" formatCode="* #,##0.00;* \-#,##0.00;* &quot;&quot;??;@"/>
    <numFmt numFmtId="189" formatCode="#,##0.0_);[Red]\(#,##0.0\)"/>
    <numFmt numFmtId="190" formatCode="#,##0_);[Red]\(#,##0\)"/>
    <numFmt numFmtId="191" formatCode="0.000_ "/>
    <numFmt numFmtId="192" formatCode="0.0000_ "/>
    <numFmt numFmtId="193" formatCode="0.00000_ "/>
    <numFmt numFmtId="194" formatCode="0.000000_ "/>
    <numFmt numFmtId="195" formatCode="0.0"/>
    <numFmt numFmtId="196" formatCode="#,##0;[Red]#,##0"/>
    <numFmt numFmtId="197" formatCode="#,##0.0;[Red]#,##0.0"/>
    <numFmt numFmtId="198" formatCode="0;[Red]0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Geneva"/>
      <family val="2"/>
    </font>
    <font>
      <b/>
      <sz val="10"/>
      <name val="Geneva"/>
      <family val="2"/>
    </font>
    <font>
      <sz val="24"/>
      <name val="宋体"/>
      <family val="0"/>
    </font>
    <font>
      <sz val="12"/>
      <name val="华文中宋"/>
      <family val="0"/>
    </font>
    <font>
      <sz val="16"/>
      <color indexed="8"/>
      <name val="宋体"/>
      <family val="0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1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8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8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8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6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1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8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3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9" fillId="0" borderId="0">
      <alignment/>
      <protection/>
    </xf>
    <xf numFmtId="41" fontId="0" fillId="0" borderId="0" applyFont="0" applyFill="0" applyBorder="0" applyAlignment="0" applyProtection="0"/>
    <xf numFmtId="4" fontId="5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8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8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2" fillId="18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3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665" applyFont="1" applyFill="1" applyAlignment="1">
      <alignment horizontal="center" vertical="center"/>
      <protection/>
    </xf>
    <xf numFmtId="0" fontId="10" fillId="0" borderId="0" xfId="665" applyFont="1" applyFill="1">
      <alignment/>
      <protection/>
    </xf>
    <xf numFmtId="0" fontId="0" fillId="0" borderId="0" xfId="665" applyFont="1" applyFill="1">
      <alignment/>
      <protection/>
    </xf>
    <xf numFmtId="0" fontId="11" fillId="0" borderId="0" xfId="663" applyFont="1" applyAlignment="1">
      <alignment/>
      <protection/>
    </xf>
    <xf numFmtId="0" fontId="11" fillId="0" borderId="0" xfId="665" applyFont="1" applyFill="1">
      <alignment/>
      <protection/>
    </xf>
    <xf numFmtId="0" fontId="9" fillId="0" borderId="0" xfId="665" applyFont="1" applyFill="1">
      <alignment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665" applyFont="1" applyFill="1" applyBorder="1">
      <alignment/>
      <protection/>
    </xf>
    <xf numFmtId="0" fontId="0" fillId="0" borderId="14" xfId="0" applyFont="1" applyBorder="1" applyAlignment="1">
      <alignment horizontal="left" vertical="center" indent="1"/>
    </xf>
    <xf numFmtId="0" fontId="13" fillId="0" borderId="0" xfId="665" applyFont="1" applyFill="1">
      <alignment/>
      <protection/>
    </xf>
    <xf numFmtId="0" fontId="4" fillId="0" borderId="0" xfId="665" applyFont="1" applyFill="1">
      <alignment/>
      <protection/>
    </xf>
    <xf numFmtId="0" fontId="11" fillId="0" borderId="0" xfId="663" applyFont="1" applyAlignment="1">
      <alignment horizontal="center"/>
      <protection/>
    </xf>
    <xf numFmtId="178" fontId="0" fillId="0" borderId="0" xfId="665" applyNumberFormat="1" applyFont="1" applyFill="1">
      <alignment/>
      <protection/>
    </xf>
    <xf numFmtId="0" fontId="13" fillId="18" borderId="0" xfId="526" applyFont="1" applyFill="1">
      <alignment/>
      <protection/>
    </xf>
    <xf numFmtId="0" fontId="13" fillId="18" borderId="0" xfId="526" applyFont="1" applyFill="1" applyAlignment="1">
      <alignment vertical="center"/>
      <protection/>
    </xf>
    <xf numFmtId="0" fontId="4" fillId="18" borderId="0" xfId="526" applyFont="1" applyFill="1" applyAlignment="1">
      <alignment vertical="center"/>
      <protection/>
    </xf>
    <xf numFmtId="0" fontId="0" fillId="18" borderId="0" xfId="526" applyFont="1" applyFill="1">
      <alignment/>
      <protection/>
    </xf>
    <xf numFmtId="0" fontId="0" fillId="18" borderId="0" xfId="526" applyFont="1" applyFill="1" applyAlignment="1">
      <alignment vertical="center"/>
      <protection/>
    </xf>
    <xf numFmtId="0" fontId="14" fillId="18" borderId="0" xfId="526" applyFont="1" applyFill="1" applyAlignment="1">
      <alignment horizontal="right"/>
      <protection/>
    </xf>
    <xf numFmtId="179" fontId="14" fillId="18" borderId="0" xfId="526" applyNumberFormat="1" applyFont="1" applyFill="1" applyAlignment="1">
      <alignment horizontal="right"/>
      <protection/>
    </xf>
    <xf numFmtId="0" fontId="0" fillId="0" borderId="0" xfId="526" applyFont="1">
      <alignment/>
      <protection/>
    </xf>
    <xf numFmtId="0" fontId="0" fillId="0" borderId="0" xfId="0" applyFill="1" applyAlignment="1">
      <alignment/>
    </xf>
    <xf numFmtId="0" fontId="15" fillId="18" borderId="0" xfId="526" applyFont="1" applyFill="1" applyAlignment="1">
      <alignment vertical="center"/>
      <protection/>
    </xf>
    <xf numFmtId="181" fontId="0" fillId="18" borderId="0" xfId="526" applyNumberFormat="1" applyFont="1" applyFill="1" applyAlignment="1">
      <alignment horizontal="right"/>
      <protection/>
    </xf>
    <xf numFmtId="0" fontId="13" fillId="0" borderId="0" xfId="666" applyFont="1">
      <alignment/>
      <protection/>
    </xf>
    <xf numFmtId="0" fontId="13" fillId="0" borderId="0" xfId="666" applyFont="1" applyAlignment="1">
      <alignment vertical="center"/>
      <protection/>
    </xf>
    <xf numFmtId="0" fontId="4" fillId="0" borderId="0" xfId="666" applyFont="1" applyAlignment="1">
      <alignment vertical="center"/>
      <protection/>
    </xf>
    <xf numFmtId="0" fontId="0" fillId="0" borderId="0" xfId="666">
      <alignment/>
      <protection/>
    </xf>
    <xf numFmtId="0" fontId="3" fillId="0" borderId="0" xfId="666" applyFont="1">
      <alignment/>
      <protection/>
    </xf>
    <xf numFmtId="0" fontId="3" fillId="0" borderId="0" xfId="666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14" xfId="526" applyFont="1" applyFill="1" applyBorder="1" applyAlignment="1">
      <alignment horizontal="center" vertical="center" wrapText="1"/>
      <protection/>
    </xf>
    <xf numFmtId="179" fontId="47" fillId="0" borderId="14" xfId="526" applyNumberFormat="1" applyFont="1" applyFill="1" applyBorder="1" applyAlignment="1">
      <alignment horizontal="center" vertical="center" wrapText="1"/>
      <protection/>
    </xf>
    <xf numFmtId="176" fontId="4" fillId="0" borderId="14" xfId="666" applyNumberFormat="1" applyFont="1" applyBorder="1" applyAlignment="1">
      <alignment vertical="center"/>
      <protection/>
    </xf>
    <xf numFmtId="181" fontId="4" fillId="0" borderId="14" xfId="666" applyNumberFormat="1" applyFont="1" applyBorder="1" applyAlignment="1">
      <alignment vertical="center"/>
      <protection/>
    </xf>
    <xf numFmtId="0" fontId="4" fillId="0" borderId="14" xfId="666" applyFont="1" applyBorder="1" applyAlignment="1">
      <alignment vertical="center"/>
      <protection/>
    </xf>
    <xf numFmtId="0" fontId="13" fillId="0" borderId="14" xfId="666" applyFont="1" applyBorder="1" applyAlignment="1">
      <alignment horizontal="left" vertical="center"/>
      <protection/>
    </xf>
    <xf numFmtId="0" fontId="13" fillId="0" borderId="14" xfId="666" applyFont="1" applyBorder="1" applyAlignment="1">
      <alignment vertical="center"/>
      <protection/>
    </xf>
    <xf numFmtId="3" fontId="49" fillId="0" borderId="0" xfId="664" applyNumberFormat="1" applyFont="1" applyProtection="1">
      <alignment/>
      <protection locked="0"/>
    </xf>
    <xf numFmtId="3" fontId="4" fillId="0" borderId="0" xfId="664" applyNumberFormat="1" applyFont="1" applyAlignment="1" applyProtection="1">
      <alignment/>
      <protection locked="0"/>
    </xf>
    <xf numFmtId="3" fontId="4" fillId="0" borderId="0" xfId="664" applyNumberFormat="1" applyFont="1" applyAlignment="1" applyProtection="1">
      <alignment horizontal="right"/>
      <protection locked="0"/>
    </xf>
    <xf numFmtId="3" fontId="4" fillId="0" borderId="0" xfId="664" applyNumberFormat="1" applyFont="1" applyAlignment="1" applyProtection="1">
      <alignment vertical="top"/>
      <protection locked="0"/>
    </xf>
    <xf numFmtId="3" fontId="45" fillId="0" borderId="15" xfId="664" applyNumberFormat="1" applyFont="1" applyBorder="1" applyAlignment="1" applyProtection="1">
      <alignment horizontal="center" vertical="center" wrapText="1"/>
      <protection locked="0"/>
    </xf>
    <xf numFmtId="3" fontId="45" fillId="0" borderId="16" xfId="664" applyNumberFormat="1" applyFont="1" applyBorder="1" applyAlignment="1" applyProtection="1">
      <alignment horizontal="center" vertical="center" wrapText="1"/>
      <protection locked="0"/>
    </xf>
    <xf numFmtId="3" fontId="45" fillId="0" borderId="17" xfId="664" applyNumberFormat="1" applyFont="1" applyBorder="1" applyAlignment="1" applyProtection="1">
      <alignment horizontal="center" vertical="center" wrapText="1"/>
      <protection locked="0"/>
    </xf>
    <xf numFmtId="3" fontId="46" fillId="0" borderId="0" xfId="664" applyNumberFormat="1" applyFont="1" applyProtection="1">
      <alignment/>
      <protection locked="0"/>
    </xf>
    <xf numFmtId="3" fontId="5" fillId="0" borderId="18" xfId="664" applyNumberFormat="1" applyFont="1" applyBorder="1" applyAlignment="1" applyProtection="1">
      <alignment horizontal="left" vertical="center"/>
      <protection locked="0"/>
    </xf>
    <xf numFmtId="3" fontId="13" fillId="18" borderId="14" xfId="664" applyNumberFormat="1" applyFont="1" applyFill="1" applyBorder="1" applyAlignment="1" applyProtection="1">
      <alignment vertical="center"/>
      <protection locked="0"/>
    </xf>
    <xf numFmtId="3" fontId="13" fillId="18" borderId="19" xfId="664" applyNumberFormat="1" applyFont="1" applyFill="1" applyBorder="1" applyAlignment="1" applyProtection="1">
      <alignment vertical="center"/>
      <protection locked="0"/>
    </xf>
    <xf numFmtId="0" fontId="0" fillId="0" borderId="0" xfId="664" applyFont="1" applyProtection="1">
      <alignment/>
      <protection locked="0"/>
    </xf>
    <xf numFmtId="3" fontId="13" fillId="0" borderId="18" xfId="664" applyNumberFormat="1" applyFont="1" applyBorder="1" applyAlignment="1" applyProtection="1">
      <alignment horizontal="left" vertical="center"/>
      <protection locked="0"/>
    </xf>
    <xf numFmtId="3" fontId="13" fillId="18" borderId="14" xfId="664" applyNumberFormat="1" applyFont="1" applyFill="1" applyBorder="1" applyAlignment="1" applyProtection="1">
      <alignment vertical="center"/>
      <protection/>
    </xf>
    <xf numFmtId="3" fontId="13" fillId="18" borderId="19" xfId="664" applyNumberFormat="1" applyFont="1" applyFill="1" applyBorder="1" applyAlignment="1" applyProtection="1">
      <alignment vertical="center"/>
      <protection/>
    </xf>
    <xf numFmtId="3" fontId="4" fillId="0" borderId="18" xfId="664" applyNumberFormat="1" applyFont="1" applyBorder="1" applyAlignment="1" applyProtection="1">
      <alignment vertical="center"/>
      <protection locked="0"/>
    </xf>
    <xf numFmtId="3" fontId="4" fillId="18" borderId="14" xfId="664" applyNumberFormat="1" applyFont="1" applyFill="1" applyBorder="1" applyAlignment="1" applyProtection="1">
      <alignment vertical="center"/>
      <protection locked="0"/>
    </xf>
    <xf numFmtId="3" fontId="4" fillId="18" borderId="14" xfId="664" applyNumberFormat="1" applyFont="1" applyFill="1" applyBorder="1" applyAlignment="1" applyProtection="1">
      <alignment vertical="center"/>
      <protection/>
    </xf>
    <xf numFmtId="3" fontId="4" fillId="18" borderId="19" xfId="664" applyNumberFormat="1" applyFont="1" applyFill="1" applyBorder="1" applyAlignment="1" applyProtection="1">
      <alignment vertical="center"/>
      <protection/>
    </xf>
    <xf numFmtId="0" fontId="4" fillId="0" borderId="18" xfId="664" applyFont="1" applyFill="1" applyBorder="1" applyAlignment="1">
      <alignment vertical="center"/>
      <protection/>
    </xf>
    <xf numFmtId="3" fontId="4" fillId="0" borderId="20" xfId="664" applyNumberFormat="1" applyFont="1" applyBorder="1" applyAlignment="1" applyProtection="1">
      <alignment horizontal="left" vertical="center"/>
      <protection locked="0"/>
    </xf>
    <xf numFmtId="3" fontId="4" fillId="18" borderId="21" xfId="664" applyNumberFormat="1" applyFont="1" applyFill="1" applyBorder="1" applyAlignment="1" applyProtection="1">
      <alignment vertical="center"/>
      <protection/>
    </xf>
    <xf numFmtId="3" fontId="4" fillId="18" borderId="22" xfId="664" applyNumberFormat="1" applyFont="1" applyFill="1" applyBorder="1" applyAlignment="1" applyProtection="1">
      <alignment vertical="center"/>
      <protection locked="0"/>
    </xf>
    <xf numFmtId="3" fontId="4" fillId="18" borderId="22" xfId="664" applyNumberFormat="1" applyFont="1" applyFill="1" applyBorder="1" applyAlignment="1" applyProtection="1">
      <alignment vertical="center"/>
      <protection/>
    </xf>
    <xf numFmtId="3" fontId="13" fillId="18" borderId="23" xfId="664" applyNumberFormat="1" applyFont="1" applyFill="1" applyBorder="1" applyAlignment="1" applyProtection="1">
      <alignment horizontal="center" vertical="center"/>
      <protection locked="0"/>
    </xf>
    <xf numFmtId="3" fontId="13" fillId="18" borderId="24" xfId="664" applyNumberFormat="1" applyFont="1" applyFill="1" applyBorder="1" applyAlignment="1" applyProtection="1">
      <alignment vertical="center"/>
      <protection/>
    </xf>
    <xf numFmtId="3" fontId="13" fillId="18" borderId="24" xfId="664" applyNumberFormat="1" applyFont="1" applyFill="1" applyBorder="1" applyAlignment="1" applyProtection="1">
      <alignment horizontal="center" vertical="center"/>
      <protection/>
    </xf>
    <xf numFmtId="3" fontId="13" fillId="18" borderId="25" xfId="664" applyNumberFormat="1" applyFont="1" applyFill="1" applyBorder="1" applyAlignment="1" applyProtection="1">
      <alignment vertical="center"/>
      <protection/>
    </xf>
    <xf numFmtId="3" fontId="0" fillId="0" borderId="0" xfId="664" applyNumberFormat="1" applyFont="1" applyProtection="1">
      <alignment/>
      <protection locked="0"/>
    </xf>
    <xf numFmtId="0" fontId="50" fillId="0" borderId="0" xfId="526" applyFont="1" applyFill="1" applyBorder="1" applyAlignment="1">
      <alignment horizontal="center" vertical="top"/>
      <protection/>
    </xf>
    <xf numFmtId="181" fontId="50" fillId="0" borderId="0" xfId="526" applyNumberFormat="1" applyFont="1" applyFill="1" applyBorder="1" applyAlignment="1">
      <alignment horizontal="right"/>
      <protection/>
    </xf>
    <xf numFmtId="0" fontId="13" fillId="0" borderId="0" xfId="526" applyFont="1" applyFill="1">
      <alignment/>
      <protection/>
    </xf>
    <xf numFmtId="0" fontId="47" fillId="0" borderId="0" xfId="526" applyFont="1" applyFill="1" applyAlignment="1">
      <alignment horizontal="right"/>
      <protection/>
    </xf>
    <xf numFmtId="176" fontId="51" fillId="0" borderId="26" xfId="526" applyNumberFormat="1" applyFont="1" applyFill="1" applyBorder="1" applyAlignment="1">
      <alignment horizontal="right" vertical="center"/>
      <protection/>
    </xf>
    <xf numFmtId="176" fontId="4" fillId="0" borderId="14" xfId="661" applyNumberFormat="1" applyFont="1" applyFill="1" applyBorder="1" applyAlignment="1" applyProtection="1">
      <alignment vertical="center"/>
      <protection locked="0"/>
    </xf>
    <xf numFmtId="179" fontId="47" fillId="0" borderId="0" xfId="526" applyNumberFormat="1" applyFont="1" applyFill="1" applyBorder="1" applyAlignment="1">
      <alignment horizontal="right"/>
      <protection/>
    </xf>
    <xf numFmtId="179" fontId="47" fillId="0" borderId="19" xfId="526" applyNumberFormat="1" applyFont="1" applyFill="1" applyBorder="1" applyAlignment="1">
      <alignment horizontal="center" vertical="center" wrapText="1"/>
      <protection/>
    </xf>
    <xf numFmtId="0" fontId="13" fillId="0" borderId="18" xfId="0" applyNumberFormat="1" applyFont="1" applyFill="1" applyBorder="1" applyAlignment="1">
      <alignment vertical="center"/>
    </xf>
    <xf numFmtId="181" fontId="4" fillId="0" borderId="19" xfId="661" applyNumberFormat="1" applyFont="1" applyFill="1" applyBorder="1" applyAlignment="1" applyProtection="1">
      <alignment vertical="center"/>
      <protection/>
    </xf>
    <xf numFmtId="49" fontId="4" fillId="0" borderId="18" xfId="66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660" applyNumberFormat="1" applyFont="1" applyFill="1" applyBorder="1" applyAlignment="1" applyProtection="1">
      <alignment horizontal="left" vertical="center" indent="1"/>
      <protection locked="0"/>
    </xf>
    <xf numFmtId="49" fontId="4" fillId="0" borderId="18" xfId="660" applyNumberFormat="1" applyFont="1" applyFill="1" applyBorder="1" applyAlignment="1" applyProtection="1">
      <alignment horizontal="left" vertical="center" indent="1"/>
      <protection/>
    </xf>
    <xf numFmtId="49" fontId="4" fillId="0" borderId="23" xfId="660" applyNumberFormat="1" applyFont="1" applyFill="1" applyBorder="1" applyAlignment="1" applyProtection="1">
      <alignment horizontal="left" vertical="center" indent="1"/>
      <protection locked="0"/>
    </xf>
    <xf numFmtId="176" fontId="4" fillId="0" borderId="24" xfId="661" applyNumberFormat="1" applyFont="1" applyFill="1" applyBorder="1" applyAlignment="1" applyProtection="1">
      <alignment vertical="center"/>
      <protection locked="0"/>
    </xf>
    <xf numFmtId="181" fontId="4" fillId="0" borderId="25" xfId="661" applyNumberFormat="1" applyFont="1" applyFill="1" applyBorder="1" applyAlignment="1" applyProtection="1">
      <alignment vertical="center"/>
      <protection/>
    </xf>
    <xf numFmtId="0" fontId="0" fillId="0" borderId="0" xfId="572" applyFont="1">
      <alignment/>
      <protection/>
    </xf>
    <xf numFmtId="0" fontId="11" fillId="0" borderId="0" xfId="572" applyFont="1">
      <alignment/>
      <protection/>
    </xf>
    <xf numFmtId="0" fontId="13" fillId="18" borderId="14" xfId="572" applyNumberFormat="1" applyFont="1" applyFill="1" applyBorder="1" applyAlignment="1" applyProtection="1">
      <alignment horizontal="center" vertical="center"/>
      <protection/>
    </xf>
    <xf numFmtId="0" fontId="13" fillId="18" borderId="14" xfId="572" applyNumberFormat="1" applyFont="1" applyFill="1" applyBorder="1" applyAlignment="1" applyProtection="1">
      <alignment horizontal="left" vertical="center"/>
      <protection/>
    </xf>
    <xf numFmtId="3" fontId="4" fillId="18" borderId="14" xfId="572" applyNumberFormat="1" applyFont="1" applyFill="1" applyBorder="1" applyAlignment="1" applyProtection="1">
      <alignment horizontal="right" vertical="center"/>
      <protection/>
    </xf>
    <xf numFmtId="0" fontId="4" fillId="18" borderId="14" xfId="572" applyNumberFormat="1" applyFont="1" applyFill="1" applyBorder="1" applyAlignment="1" applyProtection="1">
      <alignment horizontal="left" vertical="center"/>
      <protection/>
    </xf>
    <xf numFmtId="3" fontId="4" fillId="28" borderId="14" xfId="572" applyNumberFormat="1" applyFont="1" applyFill="1" applyBorder="1" applyAlignment="1" applyProtection="1">
      <alignment horizontal="right" vertical="center"/>
      <protection/>
    </xf>
    <xf numFmtId="3" fontId="4" fillId="18" borderId="14" xfId="572" applyNumberFormat="1" applyFont="1" applyFill="1" applyBorder="1" applyAlignment="1" applyProtection="1">
      <alignment horizontal="left" vertical="center"/>
      <protection/>
    </xf>
    <xf numFmtId="0" fontId="4" fillId="18" borderId="27" xfId="572" applyNumberFormat="1" applyFont="1" applyFill="1" applyBorder="1" applyAlignment="1" applyProtection="1">
      <alignment horizontal="left" vertical="center"/>
      <protection/>
    </xf>
    <xf numFmtId="3" fontId="4" fillId="18" borderId="28" xfId="57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4" fillId="0" borderId="0" xfId="662" applyFont="1">
      <alignment vertical="center"/>
      <protection/>
    </xf>
    <xf numFmtId="0" fontId="4" fillId="0" borderId="0" xfId="662" applyFont="1" applyAlignment="1">
      <alignment horizontal="right"/>
      <protection/>
    </xf>
    <xf numFmtId="0" fontId="46" fillId="0" borderId="14" xfId="662" applyFont="1" applyBorder="1" applyAlignment="1">
      <alignment horizontal="center"/>
      <protection/>
    </xf>
    <xf numFmtId="0" fontId="46" fillId="0" borderId="19" xfId="662" applyFont="1" applyBorder="1" applyAlignment="1">
      <alignment horizontal="center"/>
      <protection/>
    </xf>
    <xf numFmtId="0" fontId="46" fillId="0" borderId="18" xfId="662" applyFont="1" applyBorder="1" applyAlignment="1">
      <alignment vertical="center"/>
      <protection/>
    </xf>
    <xf numFmtId="4" fontId="4" fillId="0" borderId="14" xfId="662" applyNumberFormat="1" applyFont="1" applyBorder="1" applyAlignment="1">
      <alignment vertical="center"/>
      <protection/>
    </xf>
    <xf numFmtId="182" fontId="4" fillId="0" borderId="19" xfId="662" applyNumberFormat="1" applyFont="1" applyBorder="1">
      <alignment vertical="center"/>
      <protection/>
    </xf>
    <xf numFmtId="0" fontId="46" fillId="0" borderId="18" xfId="662" applyFont="1" applyBorder="1" applyAlignment="1">
      <alignment vertical="center" wrapText="1"/>
      <protection/>
    </xf>
    <xf numFmtId="0" fontId="46" fillId="0" borderId="23" xfId="662" applyFont="1" applyBorder="1" applyAlignment="1">
      <alignment vertical="center"/>
      <protection/>
    </xf>
    <xf numFmtId="4" fontId="4" fillId="0" borderId="24" xfId="662" applyNumberFormat="1" applyFont="1" applyBorder="1" applyAlignment="1">
      <alignment vertical="center"/>
      <protection/>
    </xf>
    <xf numFmtId="182" fontId="4" fillId="0" borderId="25" xfId="662" applyNumberFormat="1" applyFont="1" applyBorder="1">
      <alignment vertical="center"/>
      <protection/>
    </xf>
    <xf numFmtId="49" fontId="13" fillId="0" borderId="30" xfId="663" applyNumberFormat="1" applyFont="1" applyFill="1" applyBorder="1" applyAlignment="1" applyProtection="1">
      <alignment horizontal="center"/>
      <protection/>
    </xf>
    <xf numFmtId="0" fontId="13" fillId="0" borderId="0" xfId="663" applyFont="1" applyFill="1" applyAlignment="1">
      <alignment horizontal="center"/>
      <protection/>
    </xf>
    <xf numFmtId="0" fontId="13" fillId="0" borderId="0" xfId="665" applyFont="1" applyFill="1">
      <alignment/>
      <protection/>
    </xf>
    <xf numFmtId="178" fontId="13" fillId="0" borderId="0" xfId="665" applyNumberFormat="1" applyFont="1" applyFill="1" applyAlignment="1">
      <alignment horizontal="right" vertical="center"/>
      <protection/>
    </xf>
    <xf numFmtId="0" fontId="13" fillId="0" borderId="14" xfId="663" applyFont="1" applyFill="1" applyBorder="1" applyAlignment="1">
      <alignment horizontal="center" vertical="center" wrapText="1"/>
      <protection/>
    </xf>
    <xf numFmtId="0" fontId="13" fillId="0" borderId="14" xfId="663" applyFont="1" applyBorder="1" applyAlignment="1">
      <alignment horizontal="center" vertical="center" wrapText="1"/>
      <protection/>
    </xf>
    <xf numFmtId="0" fontId="4" fillId="0" borderId="14" xfId="663" applyFont="1" applyFill="1" applyBorder="1" applyAlignment="1">
      <alignment horizontal="center" vertical="center" wrapText="1"/>
      <protection/>
    </xf>
    <xf numFmtId="0" fontId="4" fillId="0" borderId="14" xfId="663" applyFont="1" applyBorder="1" applyAlignment="1">
      <alignment horizontal="center" vertical="center" wrapText="1"/>
      <protection/>
    </xf>
    <xf numFmtId="49" fontId="4" fillId="0" borderId="14" xfId="665" applyNumberFormat="1" applyFont="1" applyFill="1" applyBorder="1" applyAlignment="1" applyProtection="1">
      <alignment horizontal="center" vertical="center" wrapText="1"/>
      <protection/>
    </xf>
    <xf numFmtId="178" fontId="4" fillId="0" borderId="14" xfId="665" applyNumberFormat="1" applyFont="1" applyFill="1" applyBorder="1" applyAlignment="1" applyProtection="1">
      <alignment horizontal="right" vertical="center"/>
      <protection/>
    </xf>
    <xf numFmtId="49" fontId="4" fillId="0" borderId="14" xfId="663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1118" applyFont="1" applyFill="1" applyBorder="1" applyAlignment="1">
      <alignment horizontal="left" vertical="center" wrapText="1" indent="2"/>
      <protection/>
    </xf>
    <xf numFmtId="0" fontId="4" fillId="0" borderId="14" xfId="663" applyFont="1" applyBorder="1" applyAlignment="1">
      <alignment horizontal="center" vertical="center"/>
      <protection/>
    </xf>
    <xf numFmtId="178" fontId="4" fillId="0" borderId="14" xfId="665" applyNumberFormat="1" applyFont="1" applyFill="1" applyBorder="1">
      <alignment/>
      <protection/>
    </xf>
    <xf numFmtId="0" fontId="4" fillId="0" borderId="14" xfId="663" applyFont="1" applyBorder="1" applyAlignment="1">
      <alignment horizontal="center"/>
      <protection/>
    </xf>
    <xf numFmtId="49" fontId="13" fillId="0" borderId="30" xfId="663" applyNumberFormat="1" applyFont="1" applyFill="1" applyBorder="1" applyAlignment="1" applyProtection="1">
      <alignment/>
      <protection/>
    </xf>
    <xf numFmtId="0" fontId="13" fillId="0" borderId="0" xfId="663" applyFont="1" applyFill="1" applyAlignment="1">
      <alignment/>
      <protection/>
    </xf>
    <xf numFmtId="0" fontId="13" fillId="0" borderId="0" xfId="665" applyFont="1" applyFill="1" applyAlignment="1">
      <alignment horizontal="right" vertical="center"/>
      <protection/>
    </xf>
    <xf numFmtId="0" fontId="13" fillId="0" borderId="14" xfId="663" applyNumberFormat="1" applyFont="1" applyFill="1" applyBorder="1" applyAlignment="1" applyProtection="1">
      <alignment horizontal="centerContinuous" vertical="center"/>
      <protection/>
    </xf>
    <xf numFmtId="176" fontId="4" fillId="0" borderId="14" xfId="665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18" borderId="14" xfId="572" applyNumberFormat="1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9" fillId="0" borderId="0" xfId="0" applyNumberFormat="1" applyFont="1" applyFill="1" applyAlignment="1" applyProtection="1">
      <alignment vertical="center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180" fontId="9" fillId="0" borderId="14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572" applyNumberFormat="1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>
      <alignment vertical="center"/>
    </xf>
    <xf numFmtId="49" fontId="11" fillId="0" borderId="18" xfId="572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180" fontId="9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left" vertical="center"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180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11" fillId="0" borderId="2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78" fontId="4" fillId="0" borderId="14" xfId="665" applyNumberFormat="1" applyFont="1" applyFill="1" applyBorder="1" applyAlignment="1">
      <alignment vertical="center"/>
      <protection/>
    </xf>
    <xf numFmtId="176" fontId="4" fillId="0" borderId="14" xfId="665" applyNumberFormat="1" applyFont="1" applyFill="1" applyBorder="1" applyAlignment="1">
      <alignment vertical="center"/>
      <protection/>
    </xf>
    <xf numFmtId="179" fontId="4" fillId="0" borderId="14" xfId="572" applyNumberFormat="1" applyFont="1" applyBorder="1" applyAlignment="1">
      <alignment vertical="center"/>
      <protection/>
    </xf>
    <xf numFmtId="0" fontId="4" fillId="0" borderId="14" xfId="572" applyFont="1" applyBorder="1" applyAlignment="1">
      <alignment vertical="center"/>
      <protection/>
    </xf>
    <xf numFmtId="0" fontId="4" fillId="0" borderId="14" xfId="666" applyFont="1" applyBorder="1" applyAlignment="1">
      <alignment vertical="center"/>
      <protection/>
    </xf>
    <xf numFmtId="49" fontId="4" fillId="0" borderId="18" xfId="660" applyNumberFormat="1" applyFont="1" applyFill="1" applyBorder="1" applyAlignment="1" applyProtection="1">
      <alignment horizontal="left" vertical="center" indent="1"/>
      <protection locked="0"/>
    </xf>
    <xf numFmtId="185" fontId="4" fillId="0" borderId="14" xfId="662" applyNumberFormat="1" applyFont="1" applyBorder="1" applyAlignment="1">
      <alignment vertical="center"/>
      <protection/>
    </xf>
    <xf numFmtId="185" fontId="4" fillId="0" borderId="14" xfId="662" applyNumberFormat="1" applyFont="1" applyBorder="1">
      <alignment vertical="center"/>
      <protection/>
    </xf>
    <xf numFmtId="185" fontId="4" fillId="0" borderId="24" xfId="662" applyNumberFormat="1" applyFont="1" applyBorder="1">
      <alignment vertical="center"/>
      <protection/>
    </xf>
    <xf numFmtId="0" fontId="13" fillId="0" borderId="14" xfId="666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664" applyFont="1" applyProtection="1">
      <alignment/>
      <protection locked="0"/>
    </xf>
    <xf numFmtId="49" fontId="9" fillId="18" borderId="18" xfId="0" applyNumberFormat="1" applyFont="1" applyFill="1" applyBorder="1" applyAlignment="1" applyProtection="1">
      <alignment horizontal="left" vertical="center"/>
      <protection/>
    </xf>
    <xf numFmtId="180" fontId="11" fillId="18" borderId="14" xfId="0" applyNumberFormat="1" applyFont="1" applyFill="1" applyBorder="1" applyAlignment="1" applyProtection="1">
      <alignment horizontal="right" vertical="center" wrapText="1"/>
      <protection/>
    </xf>
    <xf numFmtId="0" fontId="52" fillId="18" borderId="0" xfId="0" applyFont="1" applyFill="1" applyAlignment="1">
      <alignment/>
    </xf>
    <xf numFmtId="49" fontId="11" fillId="18" borderId="18" xfId="0" applyNumberFormat="1" applyFont="1" applyFill="1" applyBorder="1" applyAlignment="1" applyProtection="1">
      <alignment horizontal="left" vertical="center"/>
      <protection/>
    </xf>
    <xf numFmtId="0" fontId="11" fillId="18" borderId="14" xfId="0" applyFont="1" applyFill="1" applyBorder="1" applyAlignment="1">
      <alignment vertical="center"/>
    </xf>
    <xf numFmtId="180" fontId="9" fillId="18" borderId="14" xfId="0" applyNumberFormat="1" applyFont="1" applyFill="1" applyBorder="1" applyAlignment="1" applyProtection="1">
      <alignment horizontal="right" vertical="center" wrapText="1"/>
      <protection/>
    </xf>
    <xf numFmtId="49" fontId="11" fillId="18" borderId="18" xfId="0" applyNumberFormat="1" applyFont="1" applyFill="1" applyBorder="1" applyAlignment="1" applyProtection="1">
      <alignment horizontal="left" vertical="center"/>
      <protection/>
    </xf>
    <xf numFmtId="49" fontId="9" fillId="18" borderId="18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18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180" fontId="52" fillId="0" borderId="0" xfId="0" applyNumberFormat="1" applyFont="1" applyFill="1" applyAlignment="1">
      <alignment/>
    </xf>
    <xf numFmtId="180" fontId="9" fillId="18" borderId="14" xfId="0" applyNumberFormat="1" applyFont="1" applyFill="1" applyBorder="1" applyAlignment="1" applyProtection="1">
      <alignment horizontal="right" vertical="center" wrapText="1"/>
      <protection/>
    </xf>
    <xf numFmtId="49" fontId="9" fillId="18" borderId="18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190" fontId="51" fillId="0" borderId="14" xfId="479" applyNumberFormat="1" applyFont="1" applyFill="1" applyBorder="1">
      <alignment vertical="center"/>
      <protection/>
    </xf>
    <xf numFmtId="49" fontId="11" fillId="0" borderId="18" xfId="0" applyNumberFormat="1" applyFont="1" applyFill="1" applyBorder="1" applyAlignment="1">
      <alignment horizontal="left" vertical="center"/>
    </xf>
    <xf numFmtId="190" fontId="51" fillId="0" borderId="14" xfId="632" applyNumberFormat="1" applyFont="1" applyFill="1" applyBorder="1">
      <alignment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79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Font="1" applyFill="1" applyBorder="1" applyAlignment="1">
      <alignment vertical="center"/>
    </xf>
    <xf numFmtId="189" fontId="51" fillId="0" borderId="14" xfId="479" applyNumberFormat="1" applyFont="1" applyFill="1" applyBorder="1">
      <alignment vertical="center"/>
      <protection/>
    </xf>
    <xf numFmtId="179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11" fillId="18" borderId="18" xfId="517" applyNumberFormat="1" applyFont="1" applyFill="1" applyBorder="1" applyAlignment="1">
      <alignment horizontal="left" vertical="center" shrinkToFit="1"/>
      <protection/>
    </xf>
    <xf numFmtId="0" fontId="51" fillId="0" borderId="18" xfId="479" applyNumberFormat="1" applyFont="1" applyFill="1" applyBorder="1">
      <alignment vertical="center"/>
      <protection/>
    </xf>
    <xf numFmtId="18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479" applyNumberFormat="1" applyFont="1" applyFill="1" applyBorder="1" applyAlignment="1">
      <alignment horizontal="left" vertical="center"/>
      <protection/>
    </xf>
    <xf numFmtId="49" fontId="9" fillId="18" borderId="18" xfId="517" applyNumberFormat="1" applyFont="1" applyFill="1" applyBorder="1" applyAlignment="1">
      <alignment horizontal="left" vertical="center" shrinkToFit="1"/>
      <protection/>
    </xf>
    <xf numFmtId="180" fontId="9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18" xfId="517" applyNumberFormat="1" applyFont="1" applyFill="1" applyBorder="1" applyAlignment="1">
      <alignment horizontal="left" vertical="center" shrinkToFit="1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8" xfId="479" applyNumberFormat="1" applyFont="1" applyFill="1" applyBorder="1">
      <alignment vertical="center"/>
      <protection/>
    </xf>
    <xf numFmtId="180" fontId="52" fillId="0" borderId="0" xfId="0" applyNumberFormat="1" applyFont="1" applyFill="1" applyBorder="1" applyAlignment="1">
      <alignment/>
    </xf>
    <xf numFmtId="0" fontId="4" fillId="0" borderId="14" xfId="0" applyFont="1" applyBorder="1" applyAlignment="1" applyProtection="1">
      <alignment horizontal="right" vertical="center"/>
      <protection/>
    </xf>
    <xf numFmtId="178" fontId="13" fillId="0" borderId="0" xfId="665" applyNumberFormat="1" applyFont="1" applyFill="1">
      <alignment/>
      <protection/>
    </xf>
    <xf numFmtId="0" fontId="4" fillId="0" borderId="0" xfId="666" applyFont="1" applyFill="1" applyAlignment="1">
      <alignment vertical="center"/>
      <protection/>
    </xf>
    <xf numFmtId="3" fontId="13" fillId="18" borderId="14" xfId="664" applyNumberFormat="1" applyFont="1" applyFill="1" applyBorder="1" applyAlignment="1" applyProtection="1">
      <alignment vertical="center"/>
      <protection/>
    </xf>
    <xf numFmtId="180" fontId="4" fillId="29" borderId="0" xfId="0" applyNumberFormat="1" applyFont="1" applyFill="1" applyBorder="1" applyAlignment="1">
      <alignment horizontal="center" vertical="center"/>
    </xf>
    <xf numFmtId="0" fontId="13" fillId="29" borderId="19" xfId="0" applyFont="1" applyFill="1" applyBorder="1" applyAlignment="1">
      <alignment horizontal="center" vertical="center" wrapText="1"/>
    </xf>
    <xf numFmtId="180" fontId="9" fillId="29" borderId="19" xfId="0" applyNumberFormat="1" applyFont="1" applyFill="1" applyBorder="1" applyAlignment="1" applyProtection="1">
      <alignment horizontal="right" vertical="center" wrapText="1"/>
      <protection/>
    </xf>
    <xf numFmtId="190" fontId="11" fillId="29" borderId="19" xfId="0" applyNumberFormat="1" applyFont="1" applyFill="1" applyBorder="1" applyAlignment="1">
      <alignment vertical="center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11" fillId="29" borderId="19" xfId="0" applyFont="1" applyFill="1" applyBorder="1" applyAlignment="1">
      <alignment vertical="center"/>
    </xf>
    <xf numFmtId="0" fontId="9" fillId="29" borderId="19" xfId="0" applyFont="1" applyFill="1" applyBorder="1" applyAlignment="1">
      <alignment vertical="center"/>
    </xf>
    <xf numFmtId="180" fontId="11" fillId="29" borderId="19" xfId="0" applyNumberFormat="1" applyFont="1" applyFill="1" applyBorder="1" applyAlignment="1" applyProtection="1">
      <alignment horizontal="right" vertical="center" wrapText="1"/>
      <protection/>
    </xf>
    <xf numFmtId="190" fontId="11" fillId="29" borderId="25" xfId="0" applyNumberFormat="1" applyFont="1" applyFill="1" applyBorder="1" applyAlignment="1">
      <alignment vertical="center"/>
    </xf>
    <xf numFmtId="0" fontId="52" fillId="29" borderId="0" xfId="0" applyFont="1" applyFill="1" applyAlignment="1">
      <alignment/>
    </xf>
    <xf numFmtId="0" fontId="13" fillId="29" borderId="19" xfId="0" applyFont="1" applyFill="1" applyBorder="1" applyAlignment="1">
      <alignment horizontal="right" vertical="center" wrapText="1"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9" fontId="11" fillId="30" borderId="14" xfId="571" applyNumberFormat="1" applyFont="1" applyFill="1" applyBorder="1" applyAlignment="1">
      <alignment horizontal="left" vertical="center" shrinkToFit="1"/>
      <protection/>
    </xf>
    <xf numFmtId="49" fontId="9" fillId="0" borderId="18" xfId="572" applyNumberFormat="1" applyFont="1" applyFill="1" applyBorder="1" applyAlignment="1" applyProtection="1">
      <alignment horizontal="left" vertical="center"/>
      <protection/>
    </xf>
    <xf numFmtId="180" fontId="9" fillId="0" borderId="0" xfId="0" applyNumberFormat="1" applyFont="1" applyFill="1" applyBorder="1" applyAlignment="1">
      <alignment vertical="center"/>
    </xf>
    <xf numFmtId="49" fontId="11" fillId="30" borderId="14" xfId="552" applyNumberFormat="1" applyFont="1" applyFill="1" applyBorder="1" applyAlignment="1">
      <alignment horizontal="left" vertical="center" shrinkToFit="1"/>
      <protection/>
    </xf>
    <xf numFmtId="190" fontId="9" fillId="29" borderId="19" xfId="0" applyNumberFormat="1" applyFont="1" applyFill="1" applyBorder="1" applyAlignment="1">
      <alignment vertical="center"/>
    </xf>
    <xf numFmtId="49" fontId="11" fillId="30" borderId="14" xfId="552" applyNumberFormat="1" applyFont="1" applyFill="1" applyBorder="1" applyAlignment="1">
      <alignment horizontal="left" vertical="center" shrinkToFit="1"/>
      <protection/>
    </xf>
    <xf numFmtId="49" fontId="9" fillId="30" borderId="14" xfId="552" applyNumberFormat="1" applyFont="1" applyFill="1" applyBorder="1" applyAlignment="1">
      <alignment horizontal="left" vertical="center" shrinkToFit="1"/>
      <protection/>
    </xf>
    <xf numFmtId="1" fontId="4" fillId="0" borderId="20" xfId="579" applyNumberFormat="1" applyFont="1" applyFill="1" applyBorder="1" applyAlignment="1" applyProtection="1">
      <alignment vertical="center"/>
      <protection locked="0"/>
    </xf>
    <xf numFmtId="0" fontId="13" fillId="18" borderId="14" xfId="572" applyNumberFormat="1" applyFont="1" applyFill="1" applyBorder="1" applyAlignment="1" applyProtection="1">
      <alignment horizontal="center" vertical="center" wrapText="1"/>
      <protection/>
    </xf>
    <xf numFmtId="0" fontId="13" fillId="18" borderId="14" xfId="572" applyNumberFormat="1" applyFont="1" applyFill="1" applyBorder="1" applyAlignment="1" applyProtection="1">
      <alignment horizontal="center" vertical="center"/>
      <protection/>
    </xf>
    <xf numFmtId="0" fontId="63" fillId="0" borderId="14" xfId="579" applyFont="1" applyBorder="1" applyAlignment="1" applyProtection="1">
      <alignment horizontal="right" vertical="center"/>
      <protection/>
    </xf>
    <xf numFmtId="0" fontId="63" fillId="0" borderId="14" xfId="579" applyFont="1" applyBorder="1" applyAlignment="1" applyProtection="1">
      <alignment horizontal="right" vertical="center"/>
      <protection/>
    </xf>
    <xf numFmtId="0" fontId="63" fillId="0" borderId="14" xfId="579" applyFont="1" applyBorder="1" applyAlignment="1" applyProtection="1">
      <alignment horizontal="right" vertical="center"/>
      <protection/>
    </xf>
    <xf numFmtId="0" fontId="63" fillId="0" borderId="28" xfId="579" applyFont="1" applyFill="1" applyBorder="1" applyAlignment="1" applyProtection="1">
      <alignment horizontal="right" vertical="center"/>
      <protection locked="0"/>
    </xf>
    <xf numFmtId="0" fontId="63" fillId="0" borderId="14" xfId="579" applyFont="1" applyBorder="1" applyAlignment="1" applyProtection="1">
      <alignment horizontal="right" vertical="center"/>
      <protection/>
    </xf>
    <xf numFmtId="0" fontId="63" fillId="0" borderId="14" xfId="579" applyFont="1" applyBorder="1" applyAlignment="1" applyProtection="1">
      <alignment horizontal="right" vertical="center"/>
      <protection/>
    </xf>
    <xf numFmtId="0" fontId="4" fillId="0" borderId="14" xfId="579" applyNumberFormat="1" applyFont="1" applyBorder="1" applyAlignment="1" applyProtection="1">
      <alignment horizontal="right" vertical="center"/>
      <protection locked="0"/>
    </xf>
    <xf numFmtId="1" fontId="4" fillId="0" borderId="14" xfId="579" applyNumberFormat="1" applyFont="1" applyBorder="1" applyAlignment="1" applyProtection="1">
      <alignment horizontal="right" vertical="center"/>
      <protection locked="0"/>
    </xf>
    <xf numFmtId="0" fontId="4" fillId="0" borderId="18" xfId="529" applyFont="1" applyFill="1" applyBorder="1" applyAlignment="1">
      <alignment vertical="top"/>
      <protection/>
    </xf>
    <xf numFmtId="0" fontId="4" fillId="0" borderId="18" xfId="529" applyFont="1" applyFill="1" applyBorder="1" applyAlignment="1">
      <alignment vertical="top"/>
      <protection/>
    </xf>
    <xf numFmtId="0" fontId="8" fillId="0" borderId="0" xfId="666" applyFont="1" applyAlignment="1">
      <alignment horizontal="center" vertical="center"/>
      <protection/>
    </xf>
    <xf numFmtId="0" fontId="13" fillId="0" borderId="14" xfId="526" applyFont="1" applyFill="1" applyBorder="1" applyAlignment="1">
      <alignment horizontal="center" vertical="center" wrapText="1"/>
      <protection/>
    </xf>
    <xf numFmtId="0" fontId="13" fillId="0" borderId="14" xfId="526" applyFont="1" applyFill="1" applyBorder="1" applyAlignment="1">
      <alignment horizontal="center" vertical="center" wrapText="1"/>
      <protection/>
    </xf>
    <xf numFmtId="0" fontId="13" fillId="0" borderId="14" xfId="666" applyFont="1" applyFill="1" applyBorder="1" applyAlignment="1">
      <alignment horizontal="center" vertical="center" wrapText="1"/>
      <protection/>
    </xf>
    <xf numFmtId="181" fontId="13" fillId="0" borderId="14" xfId="526" applyNumberFormat="1" applyFont="1" applyFill="1" applyBorder="1" applyAlignment="1">
      <alignment horizontal="center" vertical="center" wrapText="1"/>
      <protection/>
    </xf>
    <xf numFmtId="181" fontId="13" fillId="0" borderId="14" xfId="526" applyNumberFormat="1" applyFont="1" applyFill="1" applyBorder="1" applyAlignment="1">
      <alignment horizontal="center" vertical="center" wrapText="1"/>
      <protection/>
    </xf>
    <xf numFmtId="0" fontId="8" fillId="0" borderId="0" xfId="526" applyFont="1" applyFill="1" applyBorder="1" applyAlignment="1">
      <alignment horizontal="center" vertical="center"/>
      <protection/>
    </xf>
    <xf numFmtId="0" fontId="13" fillId="0" borderId="31" xfId="526" applyFont="1" applyFill="1" applyBorder="1" applyAlignment="1">
      <alignment horizontal="center" vertical="center" shrinkToFit="1"/>
      <protection/>
    </xf>
    <xf numFmtId="0" fontId="13" fillId="0" borderId="32" xfId="526" applyFont="1" applyFill="1" applyBorder="1" applyAlignment="1">
      <alignment horizontal="center" vertical="center" shrinkToFit="1"/>
      <protection/>
    </xf>
    <xf numFmtId="0" fontId="50" fillId="0" borderId="15" xfId="526" applyFont="1" applyFill="1" applyBorder="1" applyAlignment="1">
      <alignment horizontal="center" vertical="center"/>
      <protection/>
    </xf>
    <xf numFmtId="0" fontId="50" fillId="0" borderId="33" xfId="526" applyFont="1" applyFill="1" applyBorder="1" applyAlignment="1">
      <alignment horizontal="center" vertical="center"/>
      <protection/>
    </xf>
    <xf numFmtId="181" fontId="50" fillId="0" borderId="16" xfId="526" applyNumberFormat="1" applyFont="1" applyFill="1" applyBorder="1" applyAlignment="1">
      <alignment horizontal="center" vertical="center" wrapText="1"/>
      <protection/>
    </xf>
    <xf numFmtId="181" fontId="50" fillId="0" borderId="14" xfId="526" applyNumberFormat="1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180" fontId="13" fillId="0" borderId="16" xfId="0" applyNumberFormat="1" applyFont="1" applyFill="1" applyBorder="1" applyAlignment="1" applyProtection="1">
      <alignment horizontal="center" vertical="center" wrapText="1"/>
      <protection/>
    </xf>
    <xf numFmtId="18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 applyProtection="1">
      <alignment horizontal="center" vertical="center"/>
      <protection/>
    </xf>
    <xf numFmtId="0" fontId="48" fillId="0" borderId="0" xfId="0" applyNumberFormat="1" applyFont="1" applyFill="1" applyAlignment="1" applyProtection="1">
      <alignment horizontal="center" vertical="center"/>
      <protection/>
    </xf>
    <xf numFmtId="0" fontId="13" fillId="29" borderId="17" xfId="0" applyFont="1" applyFill="1" applyBorder="1" applyAlignment="1">
      <alignment horizontal="center" vertical="center" wrapText="1"/>
    </xf>
    <xf numFmtId="0" fontId="13" fillId="29" borderId="19" xfId="0" applyFont="1" applyFill="1" applyBorder="1" applyAlignment="1">
      <alignment horizontal="center" vertical="center" wrapText="1"/>
    </xf>
    <xf numFmtId="3" fontId="48" fillId="0" borderId="0" xfId="664" applyNumberFormat="1" applyFont="1" applyAlignment="1" applyProtection="1">
      <alignment horizontal="center" vertical="center"/>
      <protection locked="0"/>
    </xf>
    <xf numFmtId="3" fontId="48" fillId="0" borderId="0" xfId="664" applyNumberFormat="1" applyFont="1" applyAlignment="1" applyProtection="1">
      <alignment horizontal="center" vertical="center"/>
      <protection locked="0"/>
    </xf>
    <xf numFmtId="0" fontId="8" fillId="0" borderId="0" xfId="663" applyNumberFormat="1" applyFont="1" applyFill="1" applyAlignment="1" applyProtection="1">
      <alignment horizontal="center" vertical="center" wrapText="1"/>
      <protection/>
    </xf>
    <xf numFmtId="0" fontId="12" fillId="0" borderId="0" xfId="663" applyNumberFormat="1" applyFont="1" applyFill="1" applyAlignment="1" applyProtection="1">
      <alignment horizontal="center" vertical="center" wrapText="1"/>
      <protection/>
    </xf>
    <xf numFmtId="0" fontId="13" fillId="0" borderId="27" xfId="663" applyNumberFormat="1" applyFont="1" applyFill="1" applyBorder="1" applyAlignment="1" applyProtection="1">
      <alignment horizontal="center" vertical="center"/>
      <protection/>
    </xf>
    <xf numFmtId="0" fontId="13" fillId="0" borderId="28" xfId="663" applyNumberFormat="1" applyFont="1" applyFill="1" applyBorder="1" applyAlignment="1" applyProtection="1">
      <alignment horizontal="center" vertical="center"/>
      <protection/>
    </xf>
    <xf numFmtId="0" fontId="13" fillId="0" borderId="14" xfId="665" applyNumberFormat="1" applyFont="1" applyFill="1" applyBorder="1" applyAlignment="1" applyProtection="1">
      <alignment horizontal="center" vertical="center"/>
      <protection/>
    </xf>
    <xf numFmtId="178" fontId="13" fillId="0" borderId="14" xfId="665" applyNumberFormat="1" applyFont="1" applyFill="1" applyBorder="1" applyAlignment="1">
      <alignment horizontal="center" vertical="center"/>
      <protection/>
    </xf>
    <xf numFmtId="178" fontId="13" fillId="0" borderId="14" xfId="665" applyNumberFormat="1" applyFont="1" applyFill="1" applyBorder="1" applyAlignment="1">
      <alignment horizontal="center" vertical="center"/>
      <protection/>
    </xf>
    <xf numFmtId="0" fontId="13" fillId="0" borderId="34" xfId="665" applyNumberFormat="1" applyFont="1" applyFill="1" applyBorder="1" applyAlignment="1" applyProtection="1">
      <alignment horizontal="center" vertical="center"/>
      <protection/>
    </xf>
    <xf numFmtId="0" fontId="13" fillId="0" borderId="26" xfId="665" applyNumberFormat="1" applyFont="1" applyFill="1" applyBorder="1" applyAlignment="1" applyProtection="1">
      <alignment horizontal="center" vertical="center"/>
      <protection/>
    </xf>
    <xf numFmtId="0" fontId="13" fillId="0" borderId="34" xfId="665" applyFont="1" applyFill="1" applyBorder="1" applyAlignment="1">
      <alignment horizontal="center" vertical="center"/>
      <protection/>
    </xf>
    <xf numFmtId="0" fontId="13" fillId="0" borderId="26" xfId="665" applyFont="1" applyFill="1" applyBorder="1" applyAlignment="1">
      <alignment horizontal="center" vertical="center"/>
      <protection/>
    </xf>
    <xf numFmtId="0" fontId="8" fillId="18" borderId="0" xfId="572" applyNumberFormat="1" applyFont="1" applyFill="1" applyAlignment="1" applyProtection="1">
      <alignment horizontal="center" vertical="center"/>
      <protection/>
    </xf>
    <xf numFmtId="0" fontId="8" fillId="18" borderId="0" xfId="572" applyNumberFormat="1" applyFont="1" applyFill="1" applyAlignment="1" applyProtection="1">
      <alignment horizontal="center" vertical="center"/>
      <protection/>
    </xf>
    <xf numFmtId="0" fontId="4" fillId="0" borderId="0" xfId="572" applyNumberFormat="1" applyFont="1" applyFill="1" applyAlignment="1" applyProtection="1">
      <alignment horizontal="right" vertical="center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0" xfId="662" applyFont="1" applyAlignment="1">
      <alignment horizontal="center" vertical="center"/>
      <protection/>
    </xf>
    <xf numFmtId="0" fontId="46" fillId="0" borderId="29" xfId="662" applyFont="1" applyBorder="1" applyAlignment="1">
      <alignment horizontal="center" vertical="center"/>
      <protection/>
    </xf>
    <xf numFmtId="0" fontId="46" fillId="0" borderId="18" xfId="662" applyFont="1" applyBorder="1" applyAlignment="1">
      <alignment horizontal="center" vertical="center"/>
      <protection/>
    </xf>
    <xf numFmtId="0" fontId="46" fillId="0" borderId="16" xfId="662" applyFont="1" applyBorder="1" applyAlignment="1">
      <alignment horizontal="center" vertical="center"/>
      <protection/>
    </xf>
    <xf numFmtId="0" fontId="46" fillId="0" borderId="14" xfId="662" applyFont="1" applyBorder="1" applyAlignment="1">
      <alignment horizontal="center" vertical="center"/>
      <protection/>
    </xf>
    <xf numFmtId="0" fontId="46" fillId="0" borderId="16" xfId="662" applyFont="1" applyBorder="1" applyAlignment="1">
      <alignment horizontal="center"/>
      <protection/>
    </xf>
    <xf numFmtId="0" fontId="46" fillId="0" borderId="17" xfId="662" applyFont="1" applyBorder="1" applyAlignment="1">
      <alignment horizontal="center"/>
      <protection/>
    </xf>
  </cellXfs>
  <cellStyles count="1146">
    <cellStyle name="Normal" xfId="0"/>
    <cellStyle name="_2016年县乡财政平衡" xfId="15"/>
    <cellStyle name="_2016年新宾县一般公共预算收入预算表" xfId="16"/>
    <cellStyle name="20% - 强调文字颜色 1" xfId="17"/>
    <cellStyle name="20% - 强调文字颜色 1 2" xfId="18"/>
    <cellStyle name="20% - 强调文字颜色 1 2 2" xfId="19"/>
    <cellStyle name="20% - 强调文字颜色 1 2 2 2" xfId="20"/>
    <cellStyle name="20% - 强调文字颜色 1 2 2 2 2" xfId="21"/>
    <cellStyle name="20% - 强调文字颜色 1 2 2 3" xfId="22"/>
    <cellStyle name="20% - 强调文字颜色 1 2 3" xfId="23"/>
    <cellStyle name="20% - 强调文字颜色 1 2 3 2" xfId="24"/>
    <cellStyle name="20% - 强调文字颜色 1 2 3 2 2" xfId="25"/>
    <cellStyle name="20% - 强调文字颜色 1 2 3 3" xfId="26"/>
    <cellStyle name="20% - 强调文字颜色 1 2 4" xfId="27"/>
    <cellStyle name="20% - 强调文字颜色 1 2 5" xfId="28"/>
    <cellStyle name="20% - 强调文字颜色 1 3" xfId="29"/>
    <cellStyle name="20% - 强调文字颜色 1 4" xfId="30"/>
    <cellStyle name="20% - 强调文字颜色 2" xfId="31"/>
    <cellStyle name="20% - 强调文字颜色 2 2" xfId="32"/>
    <cellStyle name="20% - 强调文字颜色 2 2 2" xfId="33"/>
    <cellStyle name="20% - 强调文字颜色 2 2 2 2" xfId="34"/>
    <cellStyle name="20% - 强调文字颜色 2 2 2 2 2" xfId="35"/>
    <cellStyle name="20% - 强调文字颜色 2 2 2 3" xfId="36"/>
    <cellStyle name="20% - 强调文字颜色 2 2 3" xfId="37"/>
    <cellStyle name="20% - 强调文字颜色 2 2 3 2" xfId="38"/>
    <cellStyle name="20% - 强调文字颜色 2 2 3 2 2" xfId="39"/>
    <cellStyle name="20% - 强调文字颜色 2 2 3 3" xfId="40"/>
    <cellStyle name="20% - 强调文字颜色 2 2 4" xfId="41"/>
    <cellStyle name="20% - 强调文字颜色 2 2 5" xfId="42"/>
    <cellStyle name="20% - 强调文字颜色 2 3" xfId="43"/>
    <cellStyle name="20% - 强调文字颜色 2 4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2 2" xfId="49"/>
    <cellStyle name="20% - 强调文字颜色 3 2 2 3" xfId="50"/>
    <cellStyle name="20% - 强调文字颜色 3 2 3" xfId="51"/>
    <cellStyle name="20% - 强调文字颜色 3 2 3 2" xfId="52"/>
    <cellStyle name="20% - 强调文字颜色 3 2 3 2 2" xfId="53"/>
    <cellStyle name="20% - 强调文字颜色 3 2 3 3" xfId="54"/>
    <cellStyle name="20% - 强调文字颜色 3 2 4" xfId="55"/>
    <cellStyle name="20% - 强调文字颜色 3 2 5" xfId="56"/>
    <cellStyle name="20% - 强调文字颜色 3 3" xfId="57"/>
    <cellStyle name="20% - 强调文字颜色 3 4" xfId="58"/>
    <cellStyle name="20% - 强调文字颜色 4" xfId="59"/>
    <cellStyle name="20% - 强调文字颜色 4 2" xfId="60"/>
    <cellStyle name="20% - 强调文字颜色 4 2 2" xfId="61"/>
    <cellStyle name="20% - 强调文字颜色 4 2 2 2" xfId="62"/>
    <cellStyle name="20% - 强调文字颜色 4 2 2 2 2" xfId="63"/>
    <cellStyle name="20% - 强调文字颜色 4 2 2 3" xfId="64"/>
    <cellStyle name="20% - 强调文字颜色 4 2 3" xfId="65"/>
    <cellStyle name="20% - 强调文字颜色 4 2 3 2" xfId="66"/>
    <cellStyle name="20% - 强调文字颜色 4 2 3 2 2" xfId="67"/>
    <cellStyle name="20% - 强调文字颜色 4 2 3 3" xfId="68"/>
    <cellStyle name="20% - 强调文字颜色 4 2 4" xfId="69"/>
    <cellStyle name="20% - 强调文字颜色 4 2 5" xfId="70"/>
    <cellStyle name="20% - 强调文字颜色 4 3" xfId="71"/>
    <cellStyle name="20% - 强调文字颜色 4 4" xfId="72"/>
    <cellStyle name="20% - 强调文字颜色 5" xfId="73"/>
    <cellStyle name="20% - 强调文字颜色 5 2" xfId="74"/>
    <cellStyle name="20% - 强调文字颜色 5 2 2" xfId="75"/>
    <cellStyle name="20% - 强调文字颜色 5 2 2 2" xfId="76"/>
    <cellStyle name="20% - 强调文字颜色 5 2 2 2 2" xfId="77"/>
    <cellStyle name="20% - 强调文字颜色 5 2 2 3" xfId="78"/>
    <cellStyle name="20% - 强调文字颜色 5 2 3" xfId="79"/>
    <cellStyle name="20% - 强调文字颜色 5 2 3 2" xfId="80"/>
    <cellStyle name="20% - 强调文字颜色 5 2 3 2 2" xfId="81"/>
    <cellStyle name="20% - 强调文字颜色 5 2 3 3" xfId="82"/>
    <cellStyle name="20% - 强调文字颜色 5 2 4" xfId="83"/>
    <cellStyle name="20% - 强调文字颜色 5 2 5" xfId="84"/>
    <cellStyle name="20% - 强调文字颜色 5 3" xfId="85"/>
    <cellStyle name="20% - 强调文字颜色 5 4" xfId="86"/>
    <cellStyle name="20% - 强调文字颜色 6" xfId="87"/>
    <cellStyle name="20% - 强调文字颜色 6 2" xfId="88"/>
    <cellStyle name="20% - 强调文字颜色 6 2 2" xfId="89"/>
    <cellStyle name="20% - 强调文字颜色 6 2 2 2" xfId="90"/>
    <cellStyle name="20% - 强调文字颜色 6 2 2 2 2" xfId="91"/>
    <cellStyle name="20% - 强调文字颜色 6 2 2 3" xfId="92"/>
    <cellStyle name="20% - 强调文字颜色 6 2 3" xfId="93"/>
    <cellStyle name="20% - 强调文字颜色 6 2 3 2" xfId="94"/>
    <cellStyle name="20% - 强调文字颜色 6 2 3 2 2" xfId="95"/>
    <cellStyle name="20% - 强调文字颜色 6 2 3 3" xfId="96"/>
    <cellStyle name="20% - 强调文字颜色 6 2 4" xfId="97"/>
    <cellStyle name="20% - 强调文字颜色 6 2 5" xfId="98"/>
    <cellStyle name="20% - 强调文字颜色 6 3" xfId="99"/>
    <cellStyle name="20% - 强调文字颜色 6 4" xfId="100"/>
    <cellStyle name="40% - 强调文字颜色 1" xfId="101"/>
    <cellStyle name="40% - 强调文字颜色 1 2" xfId="102"/>
    <cellStyle name="40% - 强调文字颜色 1 2 2" xfId="103"/>
    <cellStyle name="40% - 强调文字颜色 1 2 2 2" xfId="104"/>
    <cellStyle name="40% - 强调文字颜色 1 2 2 2 2" xfId="105"/>
    <cellStyle name="40% - 强调文字颜色 1 2 2 3" xfId="106"/>
    <cellStyle name="40% - 强调文字颜色 1 2 3" xfId="107"/>
    <cellStyle name="40% - 强调文字颜色 1 2 3 2" xfId="108"/>
    <cellStyle name="40% - 强调文字颜色 1 2 3 2 2" xfId="109"/>
    <cellStyle name="40% - 强调文字颜色 1 2 3 3" xfId="110"/>
    <cellStyle name="40% - 强调文字颜色 1 2 4" xfId="111"/>
    <cellStyle name="40% - 强调文字颜色 1 2 5" xfId="112"/>
    <cellStyle name="40% - 强调文字颜色 1 3" xfId="113"/>
    <cellStyle name="40% - 强调文字颜色 1 4" xfId="114"/>
    <cellStyle name="40% - 强调文字颜色 2" xfId="115"/>
    <cellStyle name="40% - 强调文字颜色 2 2" xfId="116"/>
    <cellStyle name="40% - 强调文字颜色 2 2 2" xfId="117"/>
    <cellStyle name="40% - 强调文字颜色 2 2 2 2" xfId="118"/>
    <cellStyle name="40% - 强调文字颜色 2 2 2 2 2" xfId="119"/>
    <cellStyle name="40% - 强调文字颜色 2 2 2 3" xfId="120"/>
    <cellStyle name="40% - 强调文字颜色 2 2 3" xfId="121"/>
    <cellStyle name="40% - 强调文字颜色 2 2 3 2" xfId="122"/>
    <cellStyle name="40% - 强调文字颜色 2 2 3 2 2" xfId="123"/>
    <cellStyle name="40% - 强调文字颜色 2 2 3 3" xfId="124"/>
    <cellStyle name="40% - 强调文字颜色 2 2 4" xfId="125"/>
    <cellStyle name="40% - 强调文字颜色 2 2 5" xfId="126"/>
    <cellStyle name="40% - 强调文字颜色 2 3" xfId="127"/>
    <cellStyle name="40% - 强调文字颜色 2 4" xfId="128"/>
    <cellStyle name="40% - 强调文字颜色 3" xfId="129"/>
    <cellStyle name="40% - 强调文字颜色 3 2" xfId="130"/>
    <cellStyle name="40% - 强调文字颜色 3 2 2" xfId="131"/>
    <cellStyle name="40% - 强调文字颜色 3 2 2 2" xfId="132"/>
    <cellStyle name="40% - 强调文字颜色 3 2 2 2 2" xfId="133"/>
    <cellStyle name="40% - 强调文字颜色 3 2 2 3" xfId="134"/>
    <cellStyle name="40% - 强调文字颜色 3 2 3" xfId="135"/>
    <cellStyle name="40% - 强调文字颜色 3 2 3 2" xfId="136"/>
    <cellStyle name="40% - 强调文字颜色 3 2 3 2 2" xfId="137"/>
    <cellStyle name="40% - 强调文字颜色 3 2 3 3" xfId="138"/>
    <cellStyle name="40% - 强调文字颜色 3 2 4" xfId="139"/>
    <cellStyle name="40% - 强调文字颜色 3 2 5" xfId="140"/>
    <cellStyle name="40% - 强调文字颜色 3 3" xfId="141"/>
    <cellStyle name="40% - 强调文字颜色 3 4" xfId="142"/>
    <cellStyle name="40% - 强调文字颜色 4" xfId="143"/>
    <cellStyle name="40% - 强调文字颜色 4 2" xfId="144"/>
    <cellStyle name="40% - 强调文字颜色 4 2 2" xfId="145"/>
    <cellStyle name="40% - 强调文字颜色 4 2 2 2" xfId="146"/>
    <cellStyle name="40% - 强调文字颜色 4 2 2 2 2" xfId="147"/>
    <cellStyle name="40% - 强调文字颜色 4 2 2 3" xfId="148"/>
    <cellStyle name="40% - 强调文字颜色 4 2 3" xfId="149"/>
    <cellStyle name="40% - 强调文字颜色 4 2 3 2" xfId="150"/>
    <cellStyle name="40% - 强调文字颜色 4 2 3 2 2" xfId="151"/>
    <cellStyle name="40% - 强调文字颜色 4 2 3 3" xfId="152"/>
    <cellStyle name="40% - 强调文字颜色 4 2 4" xfId="153"/>
    <cellStyle name="40% - 强调文字颜色 4 2 5" xfId="154"/>
    <cellStyle name="40% - 强调文字颜色 4 3" xfId="155"/>
    <cellStyle name="40% - 强调文字颜色 4 4" xfId="156"/>
    <cellStyle name="40% - 强调文字颜色 5" xfId="157"/>
    <cellStyle name="40% - 强调文字颜色 5 2" xfId="158"/>
    <cellStyle name="40% - 强调文字颜色 5 2 2" xfId="159"/>
    <cellStyle name="40% - 强调文字颜色 5 2 2 2" xfId="160"/>
    <cellStyle name="40% - 强调文字颜色 5 2 2 2 2" xfId="161"/>
    <cellStyle name="40% - 强调文字颜色 5 2 2 3" xfId="162"/>
    <cellStyle name="40% - 强调文字颜色 5 2 3" xfId="163"/>
    <cellStyle name="40% - 强调文字颜色 5 2 3 2" xfId="164"/>
    <cellStyle name="40% - 强调文字颜色 5 2 3 2 2" xfId="165"/>
    <cellStyle name="40% - 强调文字颜色 5 2 3 3" xfId="166"/>
    <cellStyle name="40% - 强调文字颜色 5 2 4" xfId="167"/>
    <cellStyle name="40% - 强调文字颜色 5 2 5" xfId="168"/>
    <cellStyle name="40% - 强调文字颜色 5 3" xfId="169"/>
    <cellStyle name="40% - 强调文字颜色 5 4" xfId="170"/>
    <cellStyle name="40% - 强调文字颜色 6" xfId="171"/>
    <cellStyle name="40% - 强调文字颜色 6 2" xfId="172"/>
    <cellStyle name="40% - 强调文字颜色 6 2 2" xfId="173"/>
    <cellStyle name="40% - 强调文字颜色 6 2 2 2" xfId="174"/>
    <cellStyle name="40% - 强调文字颜色 6 2 2 2 2" xfId="175"/>
    <cellStyle name="40% - 强调文字颜色 6 2 2 3" xfId="176"/>
    <cellStyle name="40% - 强调文字颜色 6 2 3" xfId="177"/>
    <cellStyle name="40% - 强调文字颜色 6 2 3 2" xfId="178"/>
    <cellStyle name="40% - 强调文字颜色 6 2 3 2 2" xfId="179"/>
    <cellStyle name="40% - 强调文字颜色 6 2 3 3" xfId="180"/>
    <cellStyle name="40% - 强调文字颜色 6 2 4" xfId="181"/>
    <cellStyle name="40% - 强调文字颜色 6 2 5" xfId="182"/>
    <cellStyle name="40% - 强调文字颜色 6 3" xfId="183"/>
    <cellStyle name="40% - 强调文字颜色 6 4" xfId="184"/>
    <cellStyle name="60% - 强调文字颜色 1" xfId="185"/>
    <cellStyle name="60% - 强调文字颜色 1 2" xfId="186"/>
    <cellStyle name="60% - 强调文字颜色 1 2 2" xfId="187"/>
    <cellStyle name="60% - 强调文字颜色 1 2 2 2" xfId="188"/>
    <cellStyle name="60% - 强调文字颜色 1 2 2 3" xfId="189"/>
    <cellStyle name="60% - 强调文字颜色 1 2 3" xfId="190"/>
    <cellStyle name="60% - 强调文字颜色 1 2 3 2" xfId="191"/>
    <cellStyle name="60% - 强调文字颜色 1 2 4" xfId="192"/>
    <cellStyle name="60% - 强调文字颜色 1 3" xfId="193"/>
    <cellStyle name="60% - 强调文字颜色 1 4" xfId="194"/>
    <cellStyle name="60% - 强调文字颜色 2" xfId="195"/>
    <cellStyle name="60% - 强调文字颜色 2 2" xfId="196"/>
    <cellStyle name="60% - 强调文字颜色 2 2 2" xfId="197"/>
    <cellStyle name="60% - 强调文字颜色 2 2 2 2" xfId="198"/>
    <cellStyle name="60% - 强调文字颜色 2 2 2 3" xfId="199"/>
    <cellStyle name="60% - 强调文字颜色 2 2 3" xfId="200"/>
    <cellStyle name="60% - 强调文字颜色 2 2 3 2" xfId="201"/>
    <cellStyle name="60% - 强调文字颜色 2 2 4" xfId="202"/>
    <cellStyle name="60% - 强调文字颜色 2 3" xfId="203"/>
    <cellStyle name="60% - 强调文字颜色 2 4" xfId="204"/>
    <cellStyle name="60% - 强调文字颜色 3" xfId="205"/>
    <cellStyle name="60% - 强调文字颜色 3 2" xfId="206"/>
    <cellStyle name="60% - 强调文字颜色 3 2 2" xfId="207"/>
    <cellStyle name="60% - 强调文字颜色 3 2 2 2" xfId="208"/>
    <cellStyle name="60% - 强调文字颜色 3 2 2 3" xfId="209"/>
    <cellStyle name="60% - 强调文字颜色 3 2 3" xfId="210"/>
    <cellStyle name="60% - 强调文字颜色 3 2 3 2" xfId="211"/>
    <cellStyle name="60% - 强调文字颜色 3 2 4" xfId="212"/>
    <cellStyle name="60% - 强调文字颜色 3 3" xfId="213"/>
    <cellStyle name="60% - 强调文字颜色 3 4" xfId="214"/>
    <cellStyle name="60% - 强调文字颜色 4" xfId="215"/>
    <cellStyle name="60% - 强调文字颜色 4 2" xfId="216"/>
    <cellStyle name="60% - 强调文字颜色 4 2 2" xfId="217"/>
    <cellStyle name="60% - 强调文字颜色 4 2 2 2" xfId="218"/>
    <cellStyle name="60% - 强调文字颜色 4 2 2 3" xfId="219"/>
    <cellStyle name="60% - 强调文字颜色 4 2 3" xfId="220"/>
    <cellStyle name="60% - 强调文字颜色 4 2 3 2" xfId="221"/>
    <cellStyle name="60% - 强调文字颜色 4 2 4" xfId="222"/>
    <cellStyle name="60% - 强调文字颜色 4 3" xfId="223"/>
    <cellStyle name="60% - 强调文字颜色 4 4" xfId="224"/>
    <cellStyle name="60% - 强调文字颜色 5" xfId="225"/>
    <cellStyle name="60% - 强调文字颜色 5 2" xfId="226"/>
    <cellStyle name="60% - 强调文字颜色 5 2 2" xfId="227"/>
    <cellStyle name="60% - 强调文字颜色 5 2 2 2" xfId="228"/>
    <cellStyle name="60% - 强调文字颜色 5 2 2 3" xfId="229"/>
    <cellStyle name="60% - 强调文字颜色 5 2 3" xfId="230"/>
    <cellStyle name="60% - 强调文字颜色 5 2 3 2" xfId="231"/>
    <cellStyle name="60% - 强调文字颜色 5 2 4" xfId="232"/>
    <cellStyle name="60% - 强调文字颜色 5 3" xfId="233"/>
    <cellStyle name="60% - 强调文字颜色 5 4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3 2" xfId="241"/>
    <cellStyle name="60% - 强调文字颜色 6 2 4" xfId="242"/>
    <cellStyle name="60% - 强调文字颜色 6 3" xfId="243"/>
    <cellStyle name="60% - 强调文字颜色 6 4" xfId="244"/>
    <cellStyle name="no dec" xfId="245"/>
    <cellStyle name="Normal_APR" xfId="246"/>
    <cellStyle name="Percent" xfId="247"/>
    <cellStyle name="标题" xfId="248"/>
    <cellStyle name="标题 1" xfId="249"/>
    <cellStyle name="标题 1 2" xfId="250"/>
    <cellStyle name="标题 1 2 10" xfId="251"/>
    <cellStyle name="标题 1 2 10 2" xfId="252"/>
    <cellStyle name="标题 1 2 11" xfId="253"/>
    <cellStyle name="标题 1 2 11 2" xfId="254"/>
    <cellStyle name="标题 1 2 12" xfId="255"/>
    <cellStyle name="标题 1 2 12 2" xfId="256"/>
    <cellStyle name="标题 1 2 13" xfId="257"/>
    <cellStyle name="标题 1 2 14" xfId="258"/>
    <cellStyle name="标题 1 2 2" xfId="259"/>
    <cellStyle name="标题 1 2 2 2" xfId="260"/>
    <cellStyle name="标题 1 2 2 2 2" xfId="261"/>
    <cellStyle name="标题 1 2 2 3" xfId="262"/>
    <cellStyle name="标题 1 2 3" xfId="263"/>
    <cellStyle name="标题 1 2 3 2" xfId="264"/>
    <cellStyle name="标题 1 2 3 2 2" xfId="265"/>
    <cellStyle name="标题 1 2 3 3" xfId="266"/>
    <cellStyle name="标题 1 2 4" xfId="267"/>
    <cellStyle name="标题 1 2 4 2" xfId="268"/>
    <cellStyle name="标题 1 2 5" xfId="269"/>
    <cellStyle name="标题 1 2 5 2" xfId="270"/>
    <cellStyle name="标题 1 2 6" xfId="271"/>
    <cellStyle name="标题 1 2 6 2" xfId="272"/>
    <cellStyle name="标题 1 2 7" xfId="273"/>
    <cellStyle name="标题 1 2 7 2" xfId="274"/>
    <cellStyle name="标题 1 2 8" xfId="275"/>
    <cellStyle name="标题 1 2 8 2" xfId="276"/>
    <cellStyle name="标题 1 2 9" xfId="277"/>
    <cellStyle name="标题 1 2 9 2" xfId="278"/>
    <cellStyle name="标题 1 3" xfId="279"/>
    <cellStyle name="标题 1 4" xfId="280"/>
    <cellStyle name="标题 2" xfId="281"/>
    <cellStyle name="标题 2 2" xfId="282"/>
    <cellStyle name="标题 2 2 10" xfId="283"/>
    <cellStyle name="标题 2 2 10 2" xfId="284"/>
    <cellStyle name="标题 2 2 11" xfId="285"/>
    <cellStyle name="标题 2 2 11 2" xfId="286"/>
    <cellStyle name="标题 2 2 12" xfId="287"/>
    <cellStyle name="标题 2 2 12 2" xfId="288"/>
    <cellStyle name="标题 2 2 13" xfId="289"/>
    <cellStyle name="标题 2 2 14" xfId="290"/>
    <cellStyle name="标题 2 2 2" xfId="291"/>
    <cellStyle name="标题 2 2 2 2" xfId="292"/>
    <cellStyle name="标题 2 2 2 2 2" xfId="293"/>
    <cellStyle name="标题 2 2 2 3" xfId="294"/>
    <cellStyle name="标题 2 2 3" xfId="295"/>
    <cellStyle name="标题 2 2 3 2" xfId="296"/>
    <cellStyle name="标题 2 2 3 2 2" xfId="297"/>
    <cellStyle name="标题 2 2 3 3" xfId="298"/>
    <cellStyle name="标题 2 2 4" xfId="299"/>
    <cellStyle name="标题 2 2 4 2" xfId="300"/>
    <cellStyle name="标题 2 2 5" xfId="301"/>
    <cellStyle name="标题 2 2 5 2" xfId="302"/>
    <cellStyle name="标题 2 2 6" xfId="303"/>
    <cellStyle name="标题 2 2 6 2" xfId="304"/>
    <cellStyle name="标题 2 2 7" xfId="305"/>
    <cellStyle name="标题 2 2 7 2" xfId="306"/>
    <cellStyle name="标题 2 2 8" xfId="307"/>
    <cellStyle name="标题 2 2 8 2" xfId="308"/>
    <cellStyle name="标题 2 2 9" xfId="309"/>
    <cellStyle name="标题 2 2 9 2" xfId="310"/>
    <cellStyle name="标题 2 3" xfId="311"/>
    <cellStyle name="标题 2 4" xfId="312"/>
    <cellStyle name="标题 3" xfId="313"/>
    <cellStyle name="标题 3 2" xfId="314"/>
    <cellStyle name="标题 3 2 10" xfId="315"/>
    <cellStyle name="标题 3 2 10 2" xfId="316"/>
    <cellStyle name="标题 3 2 11" xfId="317"/>
    <cellStyle name="标题 3 2 11 2" xfId="318"/>
    <cellStyle name="标题 3 2 12" xfId="319"/>
    <cellStyle name="标题 3 2 12 2" xfId="320"/>
    <cellStyle name="标题 3 2 13" xfId="321"/>
    <cellStyle name="标题 3 2 14" xfId="322"/>
    <cellStyle name="标题 3 2 2" xfId="323"/>
    <cellStyle name="标题 3 2 2 2" xfId="324"/>
    <cellStyle name="标题 3 2 2 2 2" xfId="325"/>
    <cellStyle name="标题 3 2 2 3" xfId="326"/>
    <cellStyle name="标题 3 2 3" xfId="327"/>
    <cellStyle name="标题 3 2 3 2" xfId="328"/>
    <cellStyle name="标题 3 2 3 2 2" xfId="329"/>
    <cellStyle name="标题 3 2 3 3" xfId="330"/>
    <cellStyle name="标题 3 2 4" xfId="331"/>
    <cellStyle name="标题 3 2 4 2" xfId="332"/>
    <cellStyle name="标题 3 2 5" xfId="333"/>
    <cellStyle name="标题 3 2 5 2" xfId="334"/>
    <cellStyle name="标题 3 2 6" xfId="335"/>
    <cellStyle name="标题 3 2 6 2" xfId="336"/>
    <cellStyle name="标题 3 2 7" xfId="337"/>
    <cellStyle name="标题 3 2 7 2" xfId="338"/>
    <cellStyle name="标题 3 2 8" xfId="339"/>
    <cellStyle name="标题 3 2 8 2" xfId="340"/>
    <cellStyle name="标题 3 2 9" xfId="341"/>
    <cellStyle name="标题 3 2 9 2" xfId="342"/>
    <cellStyle name="标题 3 3" xfId="343"/>
    <cellStyle name="标题 3 4" xfId="344"/>
    <cellStyle name="标题 4" xfId="345"/>
    <cellStyle name="标题 4 2" xfId="346"/>
    <cellStyle name="标题 4 2 10" xfId="347"/>
    <cellStyle name="标题 4 2 10 2" xfId="348"/>
    <cellStyle name="标题 4 2 11" xfId="349"/>
    <cellStyle name="标题 4 2 11 2" xfId="350"/>
    <cellStyle name="标题 4 2 12" xfId="351"/>
    <cellStyle name="标题 4 2 12 2" xfId="352"/>
    <cellStyle name="标题 4 2 13" xfId="353"/>
    <cellStyle name="标题 4 2 14" xfId="354"/>
    <cellStyle name="标题 4 2 2" xfId="355"/>
    <cellStyle name="标题 4 2 2 2" xfId="356"/>
    <cellStyle name="标题 4 2 2 2 2" xfId="357"/>
    <cellStyle name="标题 4 2 2 3" xfId="358"/>
    <cellStyle name="标题 4 2 3" xfId="359"/>
    <cellStyle name="标题 4 2 3 2" xfId="360"/>
    <cellStyle name="标题 4 2 3 2 2" xfId="361"/>
    <cellStyle name="标题 4 2 3 3" xfId="362"/>
    <cellStyle name="标题 4 2 4" xfId="363"/>
    <cellStyle name="标题 4 2 4 2" xfId="364"/>
    <cellStyle name="标题 4 2 5" xfId="365"/>
    <cellStyle name="标题 4 2 5 2" xfId="366"/>
    <cellStyle name="标题 4 2 6" xfId="367"/>
    <cellStyle name="标题 4 2 6 2" xfId="368"/>
    <cellStyle name="标题 4 2 7" xfId="369"/>
    <cellStyle name="标题 4 2 7 2" xfId="370"/>
    <cellStyle name="标题 4 2 8" xfId="371"/>
    <cellStyle name="标题 4 2 8 2" xfId="372"/>
    <cellStyle name="标题 4 2 9" xfId="373"/>
    <cellStyle name="标题 4 2 9 2" xfId="374"/>
    <cellStyle name="标题 4 3" xfId="375"/>
    <cellStyle name="标题 4 4" xfId="376"/>
    <cellStyle name="标题 5" xfId="377"/>
    <cellStyle name="标题 5 10" xfId="378"/>
    <cellStyle name="标题 5 10 2" xfId="379"/>
    <cellStyle name="标题 5 11" xfId="380"/>
    <cellStyle name="标题 5 11 2" xfId="381"/>
    <cellStyle name="标题 5 12" xfId="382"/>
    <cellStyle name="标题 5 12 2" xfId="383"/>
    <cellStyle name="标题 5 13" xfId="384"/>
    <cellStyle name="标题 5 14" xfId="385"/>
    <cellStyle name="标题 5 2" xfId="386"/>
    <cellStyle name="标题 5 2 2" xfId="387"/>
    <cellStyle name="标题 5 2 2 2" xfId="388"/>
    <cellStyle name="标题 5 2 3" xfId="389"/>
    <cellStyle name="标题 5 3" xfId="390"/>
    <cellStyle name="标题 5 3 2" xfId="391"/>
    <cellStyle name="标题 5 3 2 2" xfId="392"/>
    <cellStyle name="标题 5 3 3" xfId="393"/>
    <cellStyle name="标题 5 4" xfId="394"/>
    <cellStyle name="标题 5 4 2" xfId="395"/>
    <cellStyle name="标题 5 5" xfId="396"/>
    <cellStyle name="标题 5 5 2" xfId="397"/>
    <cellStyle name="标题 5 6" xfId="398"/>
    <cellStyle name="标题 5 6 2" xfId="399"/>
    <cellStyle name="标题 5 7" xfId="400"/>
    <cellStyle name="标题 5 7 2" xfId="401"/>
    <cellStyle name="标题 5 8" xfId="402"/>
    <cellStyle name="标题 5 8 2" xfId="403"/>
    <cellStyle name="标题 5 9" xfId="404"/>
    <cellStyle name="标题 5 9 2" xfId="405"/>
    <cellStyle name="标题 6" xfId="406"/>
    <cellStyle name="标题 7" xfId="407"/>
    <cellStyle name="差" xfId="408"/>
    <cellStyle name="差 2" xfId="409"/>
    <cellStyle name="差 2 10" xfId="410"/>
    <cellStyle name="差 2 10 2" xfId="411"/>
    <cellStyle name="差 2 11" xfId="412"/>
    <cellStyle name="差 2 11 2" xfId="413"/>
    <cellStyle name="差 2 12" xfId="414"/>
    <cellStyle name="差 2 12 2" xfId="415"/>
    <cellStyle name="差 2 13" xfId="416"/>
    <cellStyle name="差 2 14" xfId="417"/>
    <cellStyle name="差 2 2" xfId="418"/>
    <cellStyle name="差 2 2 2" xfId="419"/>
    <cellStyle name="差 2 2 2 2" xfId="420"/>
    <cellStyle name="差 2 2 3" xfId="421"/>
    <cellStyle name="差 2 3" xfId="422"/>
    <cellStyle name="差 2 3 2" xfId="423"/>
    <cellStyle name="差 2 3 2 2" xfId="424"/>
    <cellStyle name="差 2 3 3" xfId="425"/>
    <cellStyle name="差 2 4" xfId="426"/>
    <cellStyle name="差 2 4 2" xfId="427"/>
    <cellStyle name="差 2 5" xfId="428"/>
    <cellStyle name="差 2 5 2" xfId="429"/>
    <cellStyle name="差 2 6" xfId="430"/>
    <cellStyle name="差 2 6 2" xfId="431"/>
    <cellStyle name="差 2 7" xfId="432"/>
    <cellStyle name="差 2 7 2" xfId="433"/>
    <cellStyle name="差 2 8" xfId="434"/>
    <cellStyle name="差 2 8 2" xfId="435"/>
    <cellStyle name="差 2 9" xfId="436"/>
    <cellStyle name="差 2 9 2" xfId="437"/>
    <cellStyle name="差 3" xfId="438"/>
    <cellStyle name="差 3 2" xfId="439"/>
    <cellStyle name="差 3 3" xfId="440"/>
    <cellStyle name="差 4" xfId="441"/>
    <cellStyle name="差_2010年12月税收计划完成情况通报表" xfId="442"/>
    <cellStyle name="差_2010年12月税收计划完成情况通报表 2" xfId="443"/>
    <cellStyle name="差_2010年12月税收计划完成情况通报表 2 2" xfId="444"/>
    <cellStyle name="差_2010年12月税收计划完成情况通报表 2 2 2" xfId="445"/>
    <cellStyle name="差_2010年12月税收计划完成情况通报表 2 3" xfId="446"/>
    <cellStyle name="差_2014年一般预入计划(发改委简化表)" xfId="447"/>
    <cellStyle name="差_2014年一般预入计划(发改委简化表) 2" xfId="448"/>
    <cellStyle name="差_2014年一般预入计划(发改委简化表) 2 2" xfId="449"/>
    <cellStyle name="差_2014年一般预入计划(发改委简化表) 2 2 2" xfId="450"/>
    <cellStyle name="差_2014年一般预入计划(发改委简化表) 2 3" xfId="451"/>
    <cellStyle name="差_2014年一般预入计划(市政府下达)" xfId="452"/>
    <cellStyle name="差_2014年一般预入计划(市政府下达) 2" xfId="453"/>
    <cellStyle name="差_2014年一般预入计划(市政府下达) 2 2" xfId="454"/>
    <cellStyle name="差_2014年一般预入计划(市政府下达) 2 2 2" xfId="455"/>
    <cellStyle name="差_2014年一般预入计划(市政府下达) 2 3" xfId="456"/>
    <cellStyle name="差_2015功能预算正式本表4.30" xfId="457"/>
    <cellStyle name="差_2015功能预算正式本表4.30 2" xfId="458"/>
    <cellStyle name="差_2015功能预算正式本表4.30 2 2" xfId="459"/>
    <cellStyle name="差_2015功能预算正式本表4.30 2 2 2" xfId="460"/>
    <cellStyle name="差_2015功能预算正式本表4.30 2 3" xfId="461"/>
    <cellStyle name="差_2015年一般预入计划(简化表)" xfId="462"/>
    <cellStyle name="差_2015年一般预入计划(简化表) 2" xfId="463"/>
    <cellStyle name="差_2015年一般预入计划(简化表) 2 2" xfId="464"/>
    <cellStyle name="差_2015年一般预入计划(简化表) 2 2 2" xfId="465"/>
    <cellStyle name="差_2015年一般预入计划(简化表) 2 3" xfId="466"/>
    <cellStyle name="差_2016年新宾县一般公共预算收入预算表" xfId="467"/>
    <cellStyle name="差_2016年一般预入计划" xfId="468"/>
    <cellStyle name="差_2016年一般预入计划 2" xfId="469"/>
    <cellStyle name="差_2016年一般预入计划 2 2" xfId="470"/>
    <cellStyle name="差_2016年一般预入计划 2 2 2" xfId="471"/>
    <cellStyle name="差_2016年一般预入计划 2 3" xfId="472"/>
    <cellStyle name="常规 10" xfId="473"/>
    <cellStyle name="常规 10 2" xfId="474"/>
    <cellStyle name="常规 10 2 2" xfId="475"/>
    <cellStyle name="常规 10 2 3" xfId="476"/>
    <cellStyle name="常规 10 3" xfId="477"/>
    <cellStyle name="常规 10 4" xfId="478"/>
    <cellStyle name="常规 11" xfId="479"/>
    <cellStyle name="常规 11 2" xfId="480"/>
    <cellStyle name="常规 11 2 2" xfId="481"/>
    <cellStyle name="常规 11 2 3" xfId="482"/>
    <cellStyle name="常规 11 3" xfId="483"/>
    <cellStyle name="常规 12" xfId="484"/>
    <cellStyle name="常规 12 2" xfId="485"/>
    <cellStyle name="常规 12 2 2" xfId="486"/>
    <cellStyle name="常规 12 2 3" xfId="487"/>
    <cellStyle name="常规 12 3" xfId="488"/>
    <cellStyle name="常规 12 4" xfId="489"/>
    <cellStyle name="常规 13" xfId="490"/>
    <cellStyle name="常规 13 2" xfId="491"/>
    <cellStyle name="常规 13 2 2" xfId="492"/>
    <cellStyle name="常规 13 2 3" xfId="493"/>
    <cellStyle name="常规 13 3" xfId="494"/>
    <cellStyle name="常规 13 4" xfId="495"/>
    <cellStyle name="常规 14" xfId="496"/>
    <cellStyle name="常规 14 2" xfId="497"/>
    <cellStyle name="常规 14 2 2" xfId="498"/>
    <cellStyle name="常规 14 3" xfId="499"/>
    <cellStyle name="常规 14 4" xfId="500"/>
    <cellStyle name="常规 15" xfId="501"/>
    <cellStyle name="常规 15 2" xfId="502"/>
    <cellStyle name="常规 15 2 2" xfId="503"/>
    <cellStyle name="常规 15 2 3" xfId="504"/>
    <cellStyle name="常规 15 3" xfId="505"/>
    <cellStyle name="常规 15 4" xfId="506"/>
    <cellStyle name="常规 16" xfId="507"/>
    <cellStyle name="常规 16 2" xfId="508"/>
    <cellStyle name="常规 16 2 2" xfId="509"/>
    <cellStyle name="常规 16 3" xfId="510"/>
    <cellStyle name="常规 16 4" xfId="511"/>
    <cellStyle name="常规 17" xfId="512"/>
    <cellStyle name="常规 17 2" xfId="513"/>
    <cellStyle name="常规 17 2 2" xfId="514"/>
    <cellStyle name="常规 17 3" xfId="515"/>
    <cellStyle name="常规 17 4" xfId="516"/>
    <cellStyle name="常规 18" xfId="517"/>
    <cellStyle name="常规 18 2" xfId="518"/>
    <cellStyle name="常规 18 2 2" xfId="519"/>
    <cellStyle name="常规 18 3" xfId="520"/>
    <cellStyle name="常规 19" xfId="521"/>
    <cellStyle name="常规 19 2" xfId="522"/>
    <cellStyle name="常规 19 2 2" xfId="523"/>
    <cellStyle name="常规 19 3" xfId="524"/>
    <cellStyle name="常规 19 4" xfId="525"/>
    <cellStyle name="常规 2" xfId="526"/>
    <cellStyle name="常规 2 2" xfId="527"/>
    <cellStyle name="常规 2 2 2" xfId="528"/>
    <cellStyle name="常规 2 2 2 2" xfId="529"/>
    <cellStyle name="常规 2 2 2 3" xfId="530"/>
    <cellStyle name="常规 2 2 3" xfId="531"/>
    <cellStyle name="常规 2 2 3 2" xfId="532"/>
    <cellStyle name="常规 2 2 3 3" xfId="533"/>
    <cellStyle name="常规 2 2 4" xfId="534"/>
    <cellStyle name="常规 2 2 5" xfId="535"/>
    <cellStyle name="常规 2 2 6" xfId="536"/>
    <cellStyle name="常规 2 2 7" xfId="537"/>
    <cellStyle name="常规 2 3" xfId="538"/>
    <cellStyle name="常规 2 3 2" xfId="539"/>
    <cellStyle name="常规 2 3 3" xfId="540"/>
    <cellStyle name="常规 2 4" xfId="541"/>
    <cellStyle name="常规 2 4 2" xfId="542"/>
    <cellStyle name="常规 2 4 3" xfId="543"/>
    <cellStyle name="常规 2 5" xfId="544"/>
    <cellStyle name="常规 2 5 2" xfId="545"/>
    <cellStyle name="常规 2 6" xfId="546"/>
    <cellStyle name="常规 2 6 2" xfId="547"/>
    <cellStyle name="常规 2 7" xfId="548"/>
    <cellStyle name="常规 2 7 2" xfId="549"/>
    <cellStyle name="常规 2 8" xfId="550"/>
    <cellStyle name="常规 2 8 2" xfId="551"/>
    <cellStyle name="常规 2 9" xfId="552"/>
    <cellStyle name="常规 20" xfId="553"/>
    <cellStyle name="常规 20 2" xfId="554"/>
    <cellStyle name="常规 20 2 2" xfId="555"/>
    <cellStyle name="常规 20 2 3" xfId="556"/>
    <cellStyle name="常规 20 3" xfId="557"/>
    <cellStyle name="常规 20 4" xfId="558"/>
    <cellStyle name="常规 21" xfId="559"/>
    <cellStyle name="常规 21 2" xfId="560"/>
    <cellStyle name="常规 21 2 2" xfId="561"/>
    <cellStyle name="常规 21 2 3" xfId="562"/>
    <cellStyle name="常规 21 3" xfId="563"/>
    <cellStyle name="常规 21 4" xfId="564"/>
    <cellStyle name="常规 22" xfId="565"/>
    <cellStyle name="常规 22 2" xfId="566"/>
    <cellStyle name="常规 22 2 2" xfId="567"/>
    <cellStyle name="常规 22 2 3" xfId="568"/>
    <cellStyle name="常规 22 3" xfId="569"/>
    <cellStyle name="常规 22 4" xfId="570"/>
    <cellStyle name="常规 23" xfId="571"/>
    <cellStyle name="常规 3" xfId="572"/>
    <cellStyle name="常规 3 10" xfId="573"/>
    <cellStyle name="常规 3 10 2" xfId="574"/>
    <cellStyle name="常规 3 11" xfId="575"/>
    <cellStyle name="常规 3 11 2" xfId="576"/>
    <cellStyle name="常规 3 12" xfId="577"/>
    <cellStyle name="常规 3 13" xfId="578"/>
    <cellStyle name="常规 3 14" xfId="579"/>
    <cellStyle name="常规 3 15" xfId="580"/>
    <cellStyle name="常规 3 2" xfId="581"/>
    <cellStyle name="常规 3 2 2" xfId="582"/>
    <cellStyle name="常规 3 2 2 2" xfId="583"/>
    <cellStyle name="常规 3 2 2 3" xfId="584"/>
    <cellStyle name="常规 3 2 3" xfId="585"/>
    <cellStyle name="常规 3 2 3 2" xfId="586"/>
    <cellStyle name="常规 3 2 4" xfId="587"/>
    <cellStyle name="常规 3 2 4 2" xfId="588"/>
    <cellStyle name="常规 3 2 5" xfId="589"/>
    <cellStyle name="常规 3 3" xfId="590"/>
    <cellStyle name="常规 3 3 2" xfId="591"/>
    <cellStyle name="常规 3 3 2 2" xfId="592"/>
    <cellStyle name="常规 3 3 3" xfId="593"/>
    <cellStyle name="常规 3 4" xfId="594"/>
    <cellStyle name="常规 3 4 2" xfId="595"/>
    <cellStyle name="常规 3 4 3" xfId="596"/>
    <cellStyle name="常规 3 5" xfId="597"/>
    <cellStyle name="常规 3 5 2" xfId="598"/>
    <cellStyle name="常规 3 5 3" xfId="599"/>
    <cellStyle name="常规 3 6" xfId="600"/>
    <cellStyle name="常规 3 6 2" xfId="601"/>
    <cellStyle name="常规 3 6 3" xfId="602"/>
    <cellStyle name="常规 3 7" xfId="603"/>
    <cellStyle name="常规 3 7 2" xfId="604"/>
    <cellStyle name="常规 3 7 3" xfId="605"/>
    <cellStyle name="常规 3 8" xfId="606"/>
    <cellStyle name="常规 3 8 2" xfId="607"/>
    <cellStyle name="常规 3 8 3" xfId="608"/>
    <cellStyle name="常规 3 9" xfId="609"/>
    <cellStyle name="常规 3 9 2" xfId="610"/>
    <cellStyle name="常规 3 9 3" xfId="611"/>
    <cellStyle name="常规 3_2017年预算 - 县区12-19" xfId="612"/>
    <cellStyle name="常规 4" xfId="613"/>
    <cellStyle name="常规 4 2" xfId="614"/>
    <cellStyle name="常规 4 2 2" xfId="615"/>
    <cellStyle name="常规 4 2 3" xfId="616"/>
    <cellStyle name="常规 4 3" xfId="617"/>
    <cellStyle name="常规 4 4" xfId="618"/>
    <cellStyle name="常规 4 5" xfId="619"/>
    <cellStyle name="常规 4 6" xfId="620"/>
    <cellStyle name="常规 4 6 2" xfId="621"/>
    <cellStyle name="常规 4 7" xfId="622"/>
    <cellStyle name="常规 4 8" xfId="623"/>
    <cellStyle name="常规 5" xfId="624"/>
    <cellStyle name="常规 5 2" xfId="625"/>
    <cellStyle name="常规 5 2 2" xfId="626"/>
    <cellStyle name="常规 5 2 3" xfId="627"/>
    <cellStyle name="常规 5 3" xfId="628"/>
    <cellStyle name="常规 5 3 2" xfId="629"/>
    <cellStyle name="常规 5 4" xfId="630"/>
    <cellStyle name="常规 5 5" xfId="631"/>
    <cellStyle name="常规 6" xfId="632"/>
    <cellStyle name="常规 6 2" xfId="633"/>
    <cellStyle name="常规 6 2 2" xfId="634"/>
    <cellStyle name="常规 6 2 3" xfId="635"/>
    <cellStyle name="常规 6 3" xfId="636"/>
    <cellStyle name="常规 6 3 2" xfId="637"/>
    <cellStyle name="常规 6 4" xfId="638"/>
    <cellStyle name="常规 6 5" xfId="639"/>
    <cellStyle name="常规 7" xfId="640"/>
    <cellStyle name="常规 7 2" xfId="641"/>
    <cellStyle name="常规 7 2 2" xfId="642"/>
    <cellStyle name="常规 7 2 3" xfId="643"/>
    <cellStyle name="常规 7 3" xfId="644"/>
    <cellStyle name="常规 7 4" xfId="645"/>
    <cellStyle name="常规 7 5" xfId="646"/>
    <cellStyle name="常规 8" xfId="647"/>
    <cellStyle name="常规 8 2" xfId="648"/>
    <cellStyle name="常规 8 2 2" xfId="649"/>
    <cellStyle name="常规 8 2 3" xfId="650"/>
    <cellStyle name="常规 8 3" xfId="651"/>
    <cellStyle name="常规 8 4" xfId="652"/>
    <cellStyle name="常规 9" xfId="653"/>
    <cellStyle name="常规 9 2" xfId="654"/>
    <cellStyle name="常规 9 2 2" xfId="655"/>
    <cellStyle name="常规 9 2 3" xfId="656"/>
    <cellStyle name="常规 9 3" xfId="657"/>
    <cellStyle name="常规 9 3 2" xfId="658"/>
    <cellStyle name="常规 9 4" xfId="659"/>
    <cellStyle name="常规_2007年市本级支出预算总表（报出表）" xfId="660"/>
    <cellStyle name="常规_2008年支出预算" xfId="661"/>
    <cellStyle name="常规_2014年政府预算公开模板" xfId="662"/>
    <cellStyle name="常规_20150306181035" xfId="663"/>
    <cellStyle name="常规_2016年县乡财政平衡" xfId="664"/>
    <cellStyle name="常规_2016年预算(含省提前告知）新" xfId="665"/>
    <cellStyle name="常规_全" xfId="666"/>
    <cellStyle name="Hyperlink" xfId="667"/>
    <cellStyle name="好" xfId="668"/>
    <cellStyle name="好 2" xfId="669"/>
    <cellStyle name="好 2 10" xfId="670"/>
    <cellStyle name="好 2 10 2" xfId="671"/>
    <cellStyle name="好 2 11" xfId="672"/>
    <cellStyle name="好 2 11 2" xfId="673"/>
    <cellStyle name="好 2 12" xfId="674"/>
    <cellStyle name="好 2 12 2" xfId="675"/>
    <cellStyle name="好 2 13" xfId="676"/>
    <cellStyle name="好 2 14" xfId="677"/>
    <cellStyle name="好 2 2" xfId="678"/>
    <cellStyle name="好 2 2 2" xfId="679"/>
    <cellStyle name="好 2 2 2 2" xfId="680"/>
    <cellStyle name="好 2 2 3" xfId="681"/>
    <cellStyle name="好 2 3" xfId="682"/>
    <cellStyle name="好 2 3 2" xfId="683"/>
    <cellStyle name="好 2 3 2 2" xfId="684"/>
    <cellStyle name="好 2 3 3" xfId="685"/>
    <cellStyle name="好 2 4" xfId="686"/>
    <cellStyle name="好 2 4 2" xfId="687"/>
    <cellStyle name="好 2 5" xfId="688"/>
    <cellStyle name="好 2 5 2" xfId="689"/>
    <cellStyle name="好 2 6" xfId="690"/>
    <cellStyle name="好 2 6 2" xfId="691"/>
    <cellStyle name="好 2 7" xfId="692"/>
    <cellStyle name="好 2 7 2" xfId="693"/>
    <cellStyle name="好 2 8" xfId="694"/>
    <cellStyle name="好 2 8 2" xfId="695"/>
    <cellStyle name="好 2 9" xfId="696"/>
    <cellStyle name="好 2 9 2" xfId="697"/>
    <cellStyle name="好 3" xfId="698"/>
    <cellStyle name="好 3 2" xfId="699"/>
    <cellStyle name="好 3 3" xfId="700"/>
    <cellStyle name="好 4" xfId="701"/>
    <cellStyle name="好_2010年12月税收计划完成情况通报表" xfId="702"/>
    <cellStyle name="好_2010年12月税收计划完成情况通报表 2" xfId="703"/>
    <cellStyle name="好_2010年12月税收计划完成情况通报表 2 2" xfId="704"/>
    <cellStyle name="好_2010年12月税收计划完成情况通报表 2 2 2" xfId="705"/>
    <cellStyle name="好_2010年12月税收计划完成情况通报表 2 3" xfId="706"/>
    <cellStyle name="好_2014年一般预入计划(发改委简化表)" xfId="707"/>
    <cellStyle name="好_2014年一般预入计划(发改委简化表) 2" xfId="708"/>
    <cellStyle name="好_2014年一般预入计划(发改委简化表) 2 2" xfId="709"/>
    <cellStyle name="好_2014年一般预入计划(发改委简化表) 2 2 2" xfId="710"/>
    <cellStyle name="好_2014年一般预入计划(发改委简化表) 2 3" xfId="711"/>
    <cellStyle name="好_2014年一般预入计划(市政府下达)" xfId="712"/>
    <cellStyle name="好_2014年一般预入计划(市政府下达) 2" xfId="713"/>
    <cellStyle name="好_2014年一般预入计划(市政府下达) 2 2" xfId="714"/>
    <cellStyle name="好_2014年一般预入计划(市政府下达) 2 2 2" xfId="715"/>
    <cellStyle name="好_2014年一般预入计划(市政府下达) 2 3" xfId="716"/>
    <cellStyle name="好_2015功能预算正式本表4.30" xfId="717"/>
    <cellStyle name="好_2015功能预算正式本表4.30 2" xfId="718"/>
    <cellStyle name="好_2015功能预算正式本表4.30 2 2" xfId="719"/>
    <cellStyle name="好_2015功能预算正式本表4.30 2 2 2" xfId="720"/>
    <cellStyle name="好_2015功能预算正式本表4.30 2 3" xfId="721"/>
    <cellStyle name="好_2015年一般预入计划(简化表)" xfId="722"/>
    <cellStyle name="好_2015年一般预入计划(简化表) 2" xfId="723"/>
    <cellStyle name="好_2015年一般预入计划(简化表) 2 2" xfId="724"/>
    <cellStyle name="好_2015年一般预入计划(简化表) 2 2 2" xfId="725"/>
    <cellStyle name="好_2015年一般预入计划(简化表) 2 3" xfId="726"/>
    <cellStyle name="好_2016年新宾县一般公共预算收入预算表" xfId="727"/>
    <cellStyle name="好_2016年一般预入计划" xfId="728"/>
    <cellStyle name="好_2016年一般预入计划 2" xfId="729"/>
    <cellStyle name="好_2016年一般预入计划 2 2" xfId="730"/>
    <cellStyle name="好_2016年一般预入计划 2 2 2" xfId="731"/>
    <cellStyle name="好_2016年一般预入计划 2 3" xfId="732"/>
    <cellStyle name="汇总" xfId="733"/>
    <cellStyle name="汇总 2" xfId="734"/>
    <cellStyle name="汇总 2 10" xfId="735"/>
    <cellStyle name="汇总 2 10 2" xfId="736"/>
    <cellStyle name="汇总 2 11" xfId="737"/>
    <cellStyle name="汇总 2 11 2" xfId="738"/>
    <cellStyle name="汇总 2 12" xfId="739"/>
    <cellStyle name="汇总 2 12 2" xfId="740"/>
    <cellStyle name="汇总 2 13" xfId="741"/>
    <cellStyle name="汇总 2 14" xfId="742"/>
    <cellStyle name="汇总 2 2" xfId="743"/>
    <cellStyle name="汇总 2 2 2" xfId="744"/>
    <cellStyle name="汇总 2 2 2 2" xfId="745"/>
    <cellStyle name="汇总 2 2 3" xfId="746"/>
    <cellStyle name="汇总 2 3" xfId="747"/>
    <cellStyle name="汇总 2 3 2" xfId="748"/>
    <cellStyle name="汇总 2 3 2 2" xfId="749"/>
    <cellStyle name="汇总 2 3 3" xfId="750"/>
    <cellStyle name="汇总 2 4" xfId="751"/>
    <cellStyle name="汇总 2 4 2" xfId="752"/>
    <cellStyle name="汇总 2 5" xfId="753"/>
    <cellStyle name="汇总 2 5 2" xfId="754"/>
    <cellStyle name="汇总 2 6" xfId="755"/>
    <cellStyle name="汇总 2 6 2" xfId="756"/>
    <cellStyle name="汇总 2 7" xfId="757"/>
    <cellStyle name="汇总 2 7 2" xfId="758"/>
    <cellStyle name="汇总 2 8" xfId="759"/>
    <cellStyle name="汇总 2 8 2" xfId="760"/>
    <cellStyle name="汇总 2 9" xfId="761"/>
    <cellStyle name="汇总 2 9 2" xfId="762"/>
    <cellStyle name="汇总 3" xfId="763"/>
    <cellStyle name="汇总 4" xfId="764"/>
    <cellStyle name="Currency" xfId="765"/>
    <cellStyle name="Currency [0]" xfId="766"/>
    <cellStyle name="计算" xfId="767"/>
    <cellStyle name="计算 2" xfId="768"/>
    <cellStyle name="计算 2 10" xfId="769"/>
    <cellStyle name="计算 2 10 2" xfId="770"/>
    <cellStyle name="计算 2 11" xfId="771"/>
    <cellStyle name="计算 2 11 2" xfId="772"/>
    <cellStyle name="计算 2 12" xfId="773"/>
    <cellStyle name="计算 2 12 2" xfId="774"/>
    <cellStyle name="计算 2 13" xfId="775"/>
    <cellStyle name="计算 2 14" xfId="776"/>
    <cellStyle name="计算 2 2" xfId="777"/>
    <cellStyle name="计算 2 2 2" xfId="778"/>
    <cellStyle name="计算 2 2 2 2" xfId="779"/>
    <cellStyle name="计算 2 2 3" xfId="780"/>
    <cellStyle name="计算 2 3" xfId="781"/>
    <cellStyle name="计算 2 3 2" xfId="782"/>
    <cellStyle name="计算 2 3 2 2" xfId="783"/>
    <cellStyle name="计算 2 3 3" xfId="784"/>
    <cellStyle name="计算 2 4" xfId="785"/>
    <cellStyle name="计算 2 4 2" xfId="786"/>
    <cellStyle name="计算 2 5" xfId="787"/>
    <cellStyle name="计算 2 5 2" xfId="788"/>
    <cellStyle name="计算 2 6" xfId="789"/>
    <cellStyle name="计算 2 6 2" xfId="790"/>
    <cellStyle name="计算 2 7" xfId="791"/>
    <cellStyle name="计算 2 7 2" xfId="792"/>
    <cellStyle name="计算 2 8" xfId="793"/>
    <cellStyle name="计算 2 8 2" xfId="794"/>
    <cellStyle name="计算 2 9" xfId="795"/>
    <cellStyle name="计算 2 9 2" xfId="796"/>
    <cellStyle name="计算 3" xfId="797"/>
    <cellStyle name="计算 3 2" xfId="798"/>
    <cellStyle name="计算 3 3" xfId="799"/>
    <cellStyle name="计算 4" xfId="800"/>
    <cellStyle name="检查单元格" xfId="801"/>
    <cellStyle name="检查单元格 2" xfId="802"/>
    <cellStyle name="检查单元格 2 10" xfId="803"/>
    <cellStyle name="检查单元格 2 10 2" xfId="804"/>
    <cellStyle name="检查单元格 2 11" xfId="805"/>
    <cellStyle name="检查单元格 2 11 2" xfId="806"/>
    <cellStyle name="检查单元格 2 12" xfId="807"/>
    <cellStyle name="检查单元格 2 12 2" xfId="808"/>
    <cellStyle name="检查单元格 2 13" xfId="809"/>
    <cellStyle name="检查单元格 2 14" xfId="810"/>
    <cellStyle name="检查单元格 2 2" xfId="811"/>
    <cellStyle name="检查单元格 2 2 2" xfId="812"/>
    <cellStyle name="检查单元格 2 2 2 2" xfId="813"/>
    <cellStyle name="检查单元格 2 2 3" xfId="814"/>
    <cellStyle name="检查单元格 2 3" xfId="815"/>
    <cellStyle name="检查单元格 2 3 2" xfId="816"/>
    <cellStyle name="检查单元格 2 3 2 2" xfId="817"/>
    <cellStyle name="检查单元格 2 3 3" xfId="818"/>
    <cellStyle name="检查单元格 2 4" xfId="819"/>
    <cellStyle name="检查单元格 2 4 2" xfId="820"/>
    <cellStyle name="检查单元格 2 5" xfId="821"/>
    <cellStyle name="检查单元格 2 5 2" xfId="822"/>
    <cellStyle name="检查单元格 2 6" xfId="823"/>
    <cellStyle name="检查单元格 2 6 2" xfId="824"/>
    <cellStyle name="检查单元格 2 7" xfId="825"/>
    <cellStyle name="检查单元格 2 7 2" xfId="826"/>
    <cellStyle name="检查单元格 2 8" xfId="827"/>
    <cellStyle name="检查单元格 2 8 2" xfId="828"/>
    <cellStyle name="检查单元格 2 9" xfId="829"/>
    <cellStyle name="检查单元格 2 9 2" xfId="830"/>
    <cellStyle name="检查单元格 3" xfId="831"/>
    <cellStyle name="检查单元格 3 2" xfId="832"/>
    <cellStyle name="检查单元格 3 3" xfId="833"/>
    <cellStyle name="检查单元格 4" xfId="834"/>
    <cellStyle name="解释性文本" xfId="835"/>
    <cellStyle name="解释性文本 2" xfId="836"/>
    <cellStyle name="解释性文本 2 10" xfId="837"/>
    <cellStyle name="解释性文本 2 10 2" xfId="838"/>
    <cellStyle name="解释性文本 2 11" xfId="839"/>
    <cellStyle name="解释性文本 2 11 2" xfId="840"/>
    <cellStyle name="解释性文本 2 12" xfId="841"/>
    <cellStyle name="解释性文本 2 12 2" xfId="842"/>
    <cellStyle name="解释性文本 2 13" xfId="843"/>
    <cellStyle name="解释性文本 2 14" xfId="844"/>
    <cellStyle name="解释性文本 2 2" xfId="845"/>
    <cellStyle name="解释性文本 2 2 2" xfId="846"/>
    <cellStyle name="解释性文本 2 2 2 2" xfId="847"/>
    <cellStyle name="解释性文本 2 2 3" xfId="848"/>
    <cellStyle name="解释性文本 2 3" xfId="849"/>
    <cellStyle name="解释性文本 2 3 2" xfId="850"/>
    <cellStyle name="解释性文本 2 3 2 2" xfId="851"/>
    <cellStyle name="解释性文本 2 3 3" xfId="852"/>
    <cellStyle name="解释性文本 2 4" xfId="853"/>
    <cellStyle name="解释性文本 2 4 2" xfId="854"/>
    <cellStyle name="解释性文本 2 5" xfId="855"/>
    <cellStyle name="解释性文本 2 5 2" xfId="856"/>
    <cellStyle name="解释性文本 2 6" xfId="857"/>
    <cellStyle name="解释性文本 2 6 2" xfId="858"/>
    <cellStyle name="解释性文本 2 7" xfId="859"/>
    <cellStyle name="解释性文本 2 7 2" xfId="860"/>
    <cellStyle name="解释性文本 2 8" xfId="861"/>
    <cellStyle name="解释性文本 2 8 2" xfId="862"/>
    <cellStyle name="解释性文本 2 9" xfId="863"/>
    <cellStyle name="解释性文本 2 9 2" xfId="864"/>
    <cellStyle name="解释性文本 3" xfId="865"/>
    <cellStyle name="解释性文本 4" xfId="866"/>
    <cellStyle name="警告文本" xfId="867"/>
    <cellStyle name="警告文本 2" xfId="868"/>
    <cellStyle name="警告文本 2 10" xfId="869"/>
    <cellStyle name="警告文本 2 10 2" xfId="870"/>
    <cellStyle name="警告文本 2 11" xfId="871"/>
    <cellStyle name="警告文本 2 11 2" xfId="872"/>
    <cellStyle name="警告文本 2 12" xfId="873"/>
    <cellStyle name="警告文本 2 12 2" xfId="874"/>
    <cellStyle name="警告文本 2 13" xfId="875"/>
    <cellStyle name="警告文本 2 14" xfId="876"/>
    <cellStyle name="警告文本 2 2" xfId="877"/>
    <cellStyle name="警告文本 2 2 2" xfId="878"/>
    <cellStyle name="警告文本 2 2 2 2" xfId="879"/>
    <cellStyle name="警告文本 2 2 3" xfId="880"/>
    <cellStyle name="警告文本 2 3" xfId="881"/>
    <cellStyle name="警告文本 2 3 2" xfId="882"/>
    <cellStyle name="警告文本 2 3 2 2" xfId="883"/>
    <cellStyle name="警告文本 2 3 3" xfId="884"/>
    <cellStyle name="警告文本 2 4" xfId="885"/>
    <cellStyle name="警告文本 2 4 2" xfId="886"/>
    <cellStyle name="警告文本 2 5" xfId="887"/>
    <cellStyle name="警告文本 2 5 2" xfId="888"/>
    <cellStyle name="警告文本 2 6" xfId="889"/>
    <cellStyle name="警告文本 2 6 2" xfId="890"/>
    <cellStyle name="警告文本 2 7" xfId="891"/>
    <cellStyle name="警告文本 2 7 2" xfId="892"/>
    <cellStyle name="警告文本 2 8" xfId="893"/>
    <cellStyle name="警告文本 2 8 2" xfId="894"/>
    <cellStyle name="警告文本 2 9" xfId="895"/>
    <cellStyle name="警告文本 2 9 2" xfId="896"/>
    <cellStyle name="警告文本 3" xfId="897"/>
    <cellStyle name="警告文本 4" xfId="898"/>
    <cellStyle name="链接单元格" xfId="899"/>
    <cellStyle name="链接单元格 2" xfId="900"/>
    <cellStyle name="链接单元格 2 10" xfId="901"/>
    <cellStyle name="链接单元格 2 10 2" xfId="902"/>
    <cellStyle name="链接单元格 2 11" xfId="903"/>
    <cellStyle name="链接单元格 2 11 2" xfId="904"/>
    <cellStyle name="链接单元格 2 12" xfId="905"/>
    <cellStyle name="链接单元格 2 12 2" xfId="906"/>
    <cellStyle name="链接单元格 2 13" xfId="907"/>
    <cellStyle name="链接单元格 2 14" xfId="908"/>
    <cellStyle name="链接单元格 2 2" xfId="909"/>
    <cellStyle name="链接单元格 2 2 2" xfId="910"/>
    <cellStyle name="链接单元格 2 2 2 2" xfId="911"/>
    <cellStyle name="链接单元格 2 2 3" xfId="912"/>
    <cellStyle name="链接单元格 2 3" xfId="913"/>
    <cellStyle name="链接单元格 2 3 2" xfId="914"/>
    <cellStyle name="链接单元格 2 3 2 2" xfId="915"/>
    <cellStyle name="链接单元格 2 3 3" xfId="916"/>
    <cellStyle name="链接单元格 2 4" xfId="917"/>
    <cellStyle name="链接单元格 2 4 2" xfId="918"/>
    <cellStyle name="链接单元格 2 5" xfId="919"/>
    <cellStyle name="链接单元格 2 5 2" xfId="920"/>
    <cellStyle name="链接单元格 2 6" xfId="921"/>
    <cellStyle name="链接单元格 2 6 2" xfId="922"/>
    <cellStyle name="链接单元格 2 7" xfId="923"/>
    <cellStyle name="链接单元格 2 7 2" xfId="924"/>
    <cellStyle name="链接单元格 2 8" xfId="925"/>
    <cellStyle name="链接单元格 2 8 2" xfId="926"/>
    <cellStyle name="链接单元格 2 9" xfId="927"/>
    <cellStyle name="链接单元格 2 9 2" xfId="928"/>
    <cellStyle name="链接单元格 3" xfId="929"/>
    <cellStyle name="链接单元格 4" xfId="930"/>
    <cellStyle name="普通_97-917" xfId="931"/>
    <cellStyle name="千分位[0]_laroux" xfId="932"/>
    <cellStyle name="千分位_97-917" xfId="933"/>
    <cellStyle name="千位[0]_1" xfId="934"/>
    <cellStyle name="千位_1" xfId="935"/>
    <cellStyle name="Comma" xfId="936"/>
    <cellStyle name="千位分隔 2" xfId="937"/>
    <cellStyle name="千位分隔 2 2" xfId="938"/>
    <cellStyle name="千位分隔 2 2 2" xfId="939"/>
    <cellStyle name="千位分隔 2 2 2 2" xfId="940"/>
    <cellStyle name="千位分隔 2 2 3" xfId="941"/>
    <cellStyle name="千位分隔 2 3" xfId="942"/>
    <cellStyle name="千位分隔 2 3 2" xfId="943"/>
    <cellStyle name="千位分隔 2 3 2 2" xfId="944"/>
    <cellStyle name="千位分隔 2 3 3" xfId="945"/>
    <cellStyle name="千位分隔 2 4" xfId="946"/>
    <cellStyle name="千位分隔 2 4 2" xfId="947"/>
    <cellStyle name="千位分隔 2 4 3" xfId="948"/>
    <cellStyle name="千位分隔 2 5" xfId="949"/>
    <cellStyle name="千位分隔 2 5 2" xfId="950"/>
    <cellStyle name="千位分隔 2 6" xfId="951"/>
    <cellStyle name="千位分隔 3" xfId="952"/>
    <cellStyle name="千位分隔 4" xfId="953"/>
    <cellStyle name="Comma [0]" xfId="954"/>
    <cellStyle name="强调文字颜色 1" xfId="955"/>
    <cellStyle name="强调文字颜色 1 2" xfId="956"/>
    <cellStyle name="强调文字颜色 1 2 2" xfId="957"/>
    <cellStyle name="强调文字颜色 1 2 2 2" xfId="958"/>
    <cellStyle name="强调文字颜色 1 2 2 3" xfId="959"/>
    <cellStyle name="强调文字颜色 1 2 3" xfId="960"/>
    <cellStyle name="强调文字颜色 1 2 3 2" xfId="961"/>
    <cellStyle name="强调文字颜色 1 2 4" xfId="962"/>
    <cellStyle name="强调文字颜色 1 3" xfId="963"/>
    <cellStyle name="强调文字颜色 1 4" xfId="964"/>
    <cellStyle name="强调文字颜色 2" xfId="965"/>
    <cellStyle name="强调文字颜色 2 2" xfId="966"/>
    <cellStyle name="强调文字颜色 2 2 2" xfId="967"/>
    <cellStyle name="强调文字颜色 2 2 2 2" xfId="968"/>
    <cellStyle name="强调文字颜色 2 2 2 3" xfId="969"/>
    <cellStyle name="强调文字颜色 2 2 3" xfId="970"/>
    <cellStyle name="强调文字颜色 2 2 3 2" xfId="971"/>
    <cellStyle name="强调文字颜色 2 2 4" xfId="972"/>
    <cellStyle name="强调文字颜色 2 3" xfId="973"/>
    <cellStyle name="强调文字颜色 2 4" xfId="974"/>
    <cellStyle name="强调文字颜色 3" xfId="975"/>
    <cellStyle name="强调文字颜色 3 2" xfId="976"/>
    <cellStyle name="强调文字颜色 3 2 2" xfId="977"/>
    <cellStyle name="强调文字颜色 3 2 2 2" xfId="978"/>
    <cellStyle name="强调文字颜色 3 2 2 3" xfId="979"/>
    <cellStyle name="强调文字颜色 3 2 3" xfId="980"/>
    <cellStyle name="强调文字颜色 3 2 3 2" xfId="981"/>
    <cellStyle name="强调文字颜色 3 2 4" xfId="982"/>
    <cellStyle name="强调文字颜色 3 3" xfId="983"/>
    <cellStyle name="强调文字颜色 3 4" xfId="984"/>
    <cellStyle name="强调文字颜色 4" xfId="985"/>
    <cellStyle name="强调文字颜色 4 2" xfId="986"/>
    <cellStyle name="强调文字颜色 4 2 2" xfId="987"/>
    <cellStyle name="强调文字颜色 4 2 2 2" xfId="988"/>
    <cellStyle name="强调文字颜色 4 2 2 3" xfId="989"/>
    <cellStyle name="强调文字颜色 4 2 3" xfId="990"/>
    <cellStyle name="强调文字颜色 4 2 3 2" xfId="991"/>
    <cellStyle name="强调文字颜色 4 2 4" xfId="992"/>
    <cellStyle name="强调文字颜色 4 3" xfId="993"/>
    <cellStyle name="强调文字颜色 4 4" xfId="994"/>
    <cellStyle name="强调文字颜色 5" xfId="995"/>
    <cellStyle name="强调文字颜色 5 2" xfId="996"/>
    <cellStyle name="强调文字颜色 5 2 2" xfId="997"/>
    <cellStyle name="强调文字颜色 5 2 2 2" xfId="998"/>
    <cellStyle name="强调文字颜色 5 2 2 3" xfId="999"/>
    <cellStyle name="强调文字颜色 5 2 3" xfId="1000"/>
    <cellStyle name="强调文字颜色 5 2 3 2" xfId="1001"/>
    <cellStyle name="强调文字颜色 5 2 4" xfId="1002"/>
    <cellStyle name="强调文字颜色 5 3" xfId="1003"/>
    <cellStyle name="强调文字颜色 5 4" xfId="1004"/>
    <cellStyle name="强调文字颜色 6" xfId="1005"/>
    <cellStyle name="强调文字颜色 6 2" xfId="1006"/>
    <cellStyle name="强调文字颜色 6 2 2" xfId="1007"/>
    <cellStyle name="强调文字颜色 6 2 2 2" xfId="1008"/>
    <cellStyle name="强调文字颜色 6 2 2 3" xfId="1009"/>
    <cellStyle name="强调文字颜色 6 2 3" xfId="1010"/>
    <cellStyle name="强调文字颜色 6 2 3 2" xfId="1011"/>
    <cellStyle name="强调文字颜色 6 2 4" xfId="1012"/>
    <cellStyle name="强调文字颜色 6 3" xfId="1013"/>
    <cellStyle name="强调文字颜色 6 4" xfId="1014"/>
    <cellStyle name="适中" xfId="1015"/>
    <cellStyle name="适中 2" xfId="1016"/>
    <cellStyle name="适中 2 10" xfId="1017"/>
    <cellStyle name="适中 2 10 2" xfId="1018"/>
    <cellStyle name="适中 2 11" xfId="1019"/>
    <cellStyle name="适中 2 11 2" xfId="1020"/>
    <cellStyle name="适中 2 12" xfId="1021"/>
    <cellStyle name="适中 2 12 2" xfId="1022"/>
    <cellStyle name="适中 2 13" xfId="1023"/>
    <cellStyle name="适中 2 14" xfId="1024"/>
    <cellStyle name="适中 2 2" xfId="1025"/>
    <cellStyle name="适中 2 2 2" xfId="1026"/>
    <cellStyle name="适中 2 2 2 2" xfId="1027"/>
    <cellStyle name="适中 2 2 3" xfId="1028"/>
    <cellStyle name="适中 2 3" xfId="1029"/>
    <cellStyle name="适中 2 3 2" xfId="1030"/>
    <cellStyle name="适中 2 3 2 2" xfId="1031"/>
    <cellStyle name="适中 2 3 3" xfId="1032"/>
    <cellStyle name="适中 2 4" xfId="1033"/>
    <cellStyle name="适中 2 4 2" xfId="1034"/>
    <cellStyle name="适中 2 5" xfId="1035"/>
    <cellStyle name="适中 2 5 2" xfId="1036"/>
    <cellStyle name="适中 2 6" xfId="1037"/>
    <cellStyle name="适中 2 6 2" xfId="1038"/>
    <cellStyle name="适中 2 7" xfId="1039"/>
    <cellStyle name="适中 2 7 2" xfId="1040"/>
    <cellStyle name="适中 2 8" xfId="1041"/>
    <cellStyle name="适中 2 8 2" xfId="1042"/>
    <cellStyle name="适中 2 9" xfId="1043"/>
    <cellStyle name="适中 2 9 2" xfId="1044"/>
    <cellStyle name="适中 3" xfId="1045"/>
    <cellStyle name="适中 3 2" xfId="1046"/>
    <cellStyle name="适中 3 3" xfId="1047"/>
    <cellStyle name="适中 4" xfId="1048"/>
    <cellStyle name="输出" xfId="1049"/>
    <cellStyle name="输出 2" xfId="1050"/>
    <cellStyle name="输出 2 10" xfId="1051"/>
    <cellStyle name="输出 2 10 2" xfId="1052"/>
    <cellStyle name="输出 2 11" xfId="1053"/>
    <cellStyle name="输出 2 11 2" xfId="1054"/>
    <cellStyle name="输出 2 12" xfId="1055"/>
    <cellStyle name="输出 2 12 2" xfId="1056"/>
    <cellStyle name="输出 2 13" xfId="1057"/>
    <cellStyle name="输出 2 14" xfId="1058"/>
    <cellStyle name="输出 2 2" xfId="1059"/>
    <cellStyle name="输出 2 2 2" xfId="1060"/>
    <cellStyle name="输出 2 2 2 2" xfId="1061"/>
    <cellStyle name="输出 2 2 3" xfId="1062"/>
    <cellStyle name="输出 2 3" xfId="1063"/>
    <cellStyle name="输出 2 3 2" xfId="1064"/>
    <cellStyle name="输出 2 3 2 2" xfId="1065"/>
    <cellStyle name="输出 2 3 3" xfId="1066"/>
    <cellStyle name="输出 2 4" xfId="1067"/>
    <cellStyle name="输出 2 4 2" xfId="1068"/>
    <cellStyle name="输出 2 5" xfId="1069"/>
    <cellStyle name="输出 2 5 2" xfId="1070"/>
    <cellStyle name="输出 2 6" xfId="1071"/>
    <cellStyle name="输出 2 6 2" xfId="1072"/>
    <cellStyle name="输出 2 7" xfId="1073"/>
    <cellStyle name="输出 2 7 2" xfId="1074"/>
    <cellStyle name="输出 2 8" xfId="1075"/>
    <cellStyle name="输出 2 8 2" xfId="1076"/>
    <cellStyle name="输出 2 9" xfId="1077"/>
    <cellStyle name="输出 2 9 2" xfId="1078"/>
    <cellStyle name="输出 3" xfId="1079"/>
    <cellStyle name="输出 3 2" xfId="1080"/>
    <cellStyle name="输出 3 3" xfId="1081"/>
    <cellStyle name="输出 4" xfId="1082"/>
    <cellStyle name="输入" xfId="1083"/>
    <cellStyle name="输入 2" xfId="1084"/>
    <cellStyle name="输入 2 10" xfId="1085"/>
    <cellStyle name="输入 2 10 2" xfId="1086"/>
    <cellStyle name="输入 2 11" xfId="1087"/>
    <cellStyle name="输入 2 11 2" xfId="1088"/>
    <cellStyle name="输入 2 12" xfId="1089"/>
    <cellStyle name="输入 2 12 2" xfId="1090"/>
    <cellStyle name="输入 2 13" xfId="1091"/>
    <cellStyle name="输入 2 14" xfId="1092"/>
    <cellStyle name="输入 2 2" xfId="1093"/>
    <cellStyle name="输入 2 2 2" xfId="1094"/>
    <cellStyle name="输入 2 2 2 2" xfId="1095"/>
    <cellStyle name="输入 2 2 3" xfId="1096"/>
    <cellStyle name="输入 2 3" xfId="1097"/>
    <cellStyle name="输入 2 3 2" xfId="1098"/>
    <cellStyle name="输入 2 3 2 2" xfId="1099"/>
    <cellStyle name="输入 2 3 3" xfId="1100"/>
    <cellStyle name="输入 2 4" xfId="1101"/>
    <cellStyle name="输入 2 4 2" xfId="1102"/>
    <cellStyle name="输入 2 5" xfId="1103"/>
    <cellStyle name="输入 2 5 2" xfId="1104"/>
    <cellStyle name="输入 2 6" xfId="1105"/>
    <cellStyle name="输入 2 6 2" xfId="1106"/>
    <cellStyle name="输入 2 7" xfId="1107"/>
    <cellStyle name="输入 2 7 2" xfId="1108"/>
    <cellStyle name="输入 2 8" xfId="1109"/>
    <cellStyle name="输入 2 8 2" xfId="1110"/>
    <cellStyle name="输入 2 9" xfId="1111"/>
    <cellStyle name="输入 2 9 2" xfId="1112"/>
    <cellStyle name="输入 3" xfId="1113"/>
    <cellStyle name="输入 3 2" xfId="1114"/>
    <cellStyle name="输入 3 3" xfId="1115"/>
    <cellStyle name="输入 4" xfId="1116"/>
    <cellStyle name="未定义" xfId="1117"/>
    <cellStyle name="样式 1" xfId="1118"/>
    <cellStyle name="样式 1 2" xfId="1119"/>
    <cellStyle name="样式 1 3" xfId="1120"/>
    <cellStyle name="样式 1 4" xfId="1121"/>
    <cellStyle name="样式 1 4 2" xfId="1122"/>
    <cellStyle name="样式 1 5" xfId="1123"/>
    <cellStyle name="Followed Hyperlink" xfId="1124"/>
    <cellStyle name="注释" xfId="1125"/>
    <cellStyle name="注释 2" xfId="1126"/>
    <cellStyle name="注释 2 10" xfId="1127"/>
    <cellStyle name="注释 2 10 2" xfId="1128"/>
    <cellStyle name="注释 2 11" xfId="1129"/>
    <cellStyle name="注释 2 11 2" xfId="1130"/>
    <cellStyle name="注释 2 12" xfId="1131"/>
    <cellStyle name="注释 2 12 2" xfId="1132"/>
    <cellStyle name="注释 2 13" xfId="1133"/>
    <cellStyle name="注释 2 14" xfId="1134"/>
    <cellStyle name="注释 2 2" xfId="1135"/>
    <cellStyle name="注释 2 2 2" xfId="1136"/>
    <cellStyle name="注释 2 2 2 2" xfId="1137"/>
    <cellStyle name="注释 2 2 3" xfId="1138"/>
    <cellStyle name="注释 2 3" xfId="1139"/>
    <cellStyle name="注释 2 3 2" xfId="1140"/>
    <cellStyle name="注释 2 3 2 2" xfId="1141"/>
    <cellStyle name="注释 2 3 3" xfId="1142"/>
    <cellStyle name="注释 2 4" xfId="1143"/>
    <cellStyle name="注释 2 4 2" xfId="1144"/>
    <cellStyle name="注释 2 5" xfId="1145"/>
    <cellStyle name="注释 2 5 2" xfId="1146"/>
    <cellStyle name="注释 2 6" xfId="1147"/>
    <cellStyle name="注释 2 6 2" xfId="1148"/>
    <cellStyle name="注释 2 7" xfId="1149"/>
    <cellStyle name="注释 2 7 2" xfId="1150"/>
    <cellStyle name="注释 2 8" xfId="1151"/>
    <cellStyle name="注释 2 8 2" xfId="1152"/>
    <cellStyle name="注释 2 9" xfId="1153"/>
    <cellStyle name="注释 2 9 2" xfId="1154"/>
    <cellStyle name="注释 3" xfId="1155"/>
    <cellStyle name="注释 3 2" xfId="1156"/>
    <cellStyle name="注释 3 3" xfId="1157"/>
    <cellStyle name="注释 4" xfId="1158"/>
    <cellStyle name="注释 5" xfId="1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104.875" style="0" customWidth="1"/>
  </cols>
  <sheetData>
    <row r="1" ht="24.75" customHeight="1"/>
    <row r="2" s="34" customFormat="1" ht="40.5" customHeight="1">
      <c r="A2" s="35" t="s">
        <v>0</v>
      </c>
    </row>
    <row r="3" ht="15" customHeight="1"/>
    <row r="4" s="2" customFormat="1" ht="33" customHeight="1">
      <c r="A4" s="2" t="s">
        <v>705</v>
      </c>
    </row>
    <row r="5" s="2" customFormat="1" ht="33" customHeight="1">
      <c r="A5" s="2" t="s">
        <v>706</v>
      </c>
    </row>
    <row r="6" s="2" customFormat="1" ht="33" customHeight="1">
      <c r="A6" s="2" t="s">
        <v>707</v>
      </c>
    </row>
    <row r="7" s="1" customFormat="1" ht="33" customHeight="1">
      <c r="A7" s="1" t="s">
        <v>708</v>
      </c>
    </row>
    <row r="8" s="2" customFormat="1" ht="33" customHeight="1">
      <c r="A8" s="2" t="s">
        <v>709</v>
      </c>
    </row>
    <row r="9" s="2" customFormat="1" ht="33" customHeight="1">
      <c r="A9" s="2" t="s">
        <v>710</v>
      </c>
    </row>
    <row r="10" s="2" customFormat="1" ht="33" customHeight="1">
      <c r="A10" s="2" t="s">
        <v>711</v>
      </c>
    </row>
    <row r="11" s="2" customFormat="1" ht="33" customHeight="1">
      <c r="A11" s="2" t="s">
        <v>712</v>
      </c>
    </row>
    <row r="12" s="2" customFormat="1" ht="33" customHeight="1">
      <c r="A12" s="36" t="s">
        <v>713</v>
      </c>
    </row>
    <row r="13" s="2" customFormat="1" ht="39.75" customHeight="1">
      <c r="A13" s="36"/>
    </row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1" right="0.71" top="0.75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34.25390625" style="25" customWidth="1"/>
    <col min="2" max="2" width="11.875" style="25" customWidth="1"/>
    <col min="3" max="3" width="14.50390625" style="25" customWidth="1"/>
    <col min="4" max="4" width="11.375" style="25" customWidth="1"/>
    <col min="5" max="5" width="14.125" style="25" customWidth="1"/>
    <col min="6" max="16384" width="9.00390625" style="25" customWidth="1"/>
  </cols>
  <sheetData>
    <row r="1" spans="1:5" s="110" customFormat="1" ht="24" customHeight="1">
      <c r="A1" s="312" t="s">
        <v>626</v>
      </c>
      <c r="B1" s="312"/>
      <c r="C1" s="312"/>
      <c r="D1" s="312"/>
      <c r="E1" s="312"/>
    </row>
    <row r="2" spans="1:5" ht="15" thickBot="1">
      <c r="A2" s="111"/>
      <c r="B2" s="90"/>
      <c r="C2" s="90"/>
      <c r="D2" s="90"/>
      <c r="E2" s="112" t="s">
        <v>1</v>
      </c>
    </row>
    <row r="3" spans="1:5" ht="16.5" customHeight="1">
      <c r="A3" s="313" t="s">
        <v>22</v>
      </c>
      <c r="B3" s="315" t="s">
        <v>770</v>
      </c>
      <c r="C3" s="315" t="s">
        <v>769</v>
      </c>
      <c r="D3" s="317" t="s">
        <v>772</v>
      </c>
      <c r="E3" s="318"/>
    </row>
    <row r="4" spans="1:5" ht="16.5" customHeight="1">
      <c r="A4" s="314"/>
      <c r="B4" s="316"/>
      <c r="C4" s="316"/>
      <c r="D4" s="113" t="s">
        <v>3</v>
      </c>
      <c r="E4" s="114" t="s">
        <v>572</v>
      </c>
    </row>
    <row r="5" spans="1:5" ht="16.5" customHeight="1">
      <c r="A5" s="115" t="s">
        <v>573</v>
      </c>
      <c r="B5" s="186">
        <f>B6+B7+B8</f>
        <v>725.3</v>
      </c>
      <c r="C5" s="186">
        <f>C7+C8</f>
        <v>863.47</v>
      </c>
      <c r="D5" s="116">
        <f aca="true" t="shared" si="0" ref="D5:D10">B5-C5</f>
        <v>-138.17000000000007</v>
      </c>
      <c r="E5" s="117">
        <f>D5/C5*100</f>
        <v>-16.00171401438383</v>
      </c>
    </row>
    <row r="6" spans="1:5" ht="16.5" customHeight="1">
      <c r="A6" s="118" t="s">
        <v>574</v>
      </c>
      <c r="B6" s="187"/>
      <c r="C6" s="187"/>
      <c r="D6" s="116">
        <f t="shared" si="0"/>
        <v>0</v>
      </c>
      <c r="E6" s="117"/>
    </row>
    <row r="7" spans="1:5" ht="16.5" customHeight="1">
      <c r="A7" s="115" t="s">
        <v>575</v>
      </c>
      <c r="B7" s="187">
        <v>61.5</v>
      </c>
      <c r="C7" s="187">
        <v>84.88</v>
      </c>
      <c r="D7" s="116">
        <f t="shared" si="0"/>
        <v>-23.379999999999995</v>
      </c>
      <c r="E7" s="117">
        <f>D7/C7*100</f>
        <v>-27.544769085768138</v>
      </c>
    </row>
    <row r="8" spans="1:5" ht="16.5" customHeight="1">
      <c r="A8" s="115" t="s">
        <v>576</v>
      </c>
      <c r="B8" s="187">
        <v>663.8</v>
      </c>
      <c r="C8" s="187">
        <f>C9+C10</f>
        <v>778.59</v>
      </c>
      <c r="D8" s="116">
        <f t="shared" si="0"/>
        <v>-114.79000000000008</v>
      </c>
      <c r="E8" s="117">
        <f>D8/C8*100</f>
        <v>-14.743318049294245</v>
      </c>
    </row>
    <row r="9" spans="1:5" ht="16.5" customHeight="1">
      <c r="A9" s="115" t="s">
        <v>577</v>
      </c>
      <c r="B9" s="187"/>
      <c r="C9" s="187"/>
      <c r="D9" s="116">
        <f t="shared" si="0"/>
        <v>0</v>
      </c>
      <c r="E9" s="117"/>
    </row>
    <row r="10" spans="1:5" ht="16.5" customHeight="1" thickBot="1">
      <c r="A10" s="119" t="s">
        <v>578</v>
      </c>
      <c r="B10" s="188">
        <v>663.8</v>
      </c>
      <c r="C10" s="188">
        <v>778.59</v>
      </c>
      <c r="D10" s="120">
        <f t="shared" si="0"/>
        <v>-114.79000000000008</v>
      </c>
      <c r="E10" s="121">
        <f>D10/C10*100</f>
        <v>-14.743318049294245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5">
    <mergeCell ref="A1:E1"/>
    <mergeCell ref="A3:A4"/>
    <mergeCell ref="B3:B4"/>
    <mergeCell ref="C3:C4"/>
    <mergeCell ref="D3:E3"/>
  </mergeCells>
  <printOptions/>
  <pageMargins left="0.23" right="0.2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showZeros="0" zoomScalePageLayoutView="0" workbookViewId="0" topLeftCell="A1">
      <selection activeCell="I11" sqref="I11"/>
    </sheetView>
  </sheetViews>
  <sheetFormatPr defaultColWidth="9.00390625" defaultRowHeight="14.25"/>
  <cols>
    <col min="1" max="1" width="30.625" style="31" customWidth="1"/>
    <col min="2" max="5" width="15.625" style="31" customWidth="1"/>
    <col min="6" max="252" width="9.00390625" style="31" customWidth="1"/>
  </cols>
  <sheetData>
    <row r="1" spans="1:5" ht="26.25" customHeight="1">
      <c r="A1" s="267" t="s">
        <v>714</v>
      </c>
      <c r="B1" s="267"/>
      <c r="C1" s="267"/>
      <c r="D1" s="267"/>
      <c r="E1" s="267"/>
    </row>
    <row r="2" spans="1:5" s="28" customFormat="1" ht="19.5" customHeight="1">
      <c r="A2" s="32"/>
      <c r="B2" s="32"/>
      <c r="C2" s="32"/>
      <c r="D2" s="32"/>
      <c r="E2" s="33" t="s">
        <v>1</v>
      </c>
    </row>
    <row r="3" spans="1:5" s="29" customFormat="1" ht="19.5" customHeight="1">
      <c r="A3" s="270" t="s">
        <v>2</v>
      </c>
      <c r="B3" s="271" t="s">
        <v>715</v>
      </c>
      <c r="C3" s="271" t="s">
        <v>716</v>
      </c>
      <c r="D3" s="268" t="s">
        <v>774</v>
      </c>
      <c r="E3" s="269"/>
    </row>
    <row r="4" spans="1:5" s="29" customFormat="1" ht="19.5" customHeight="1">
      <c r="A4" s="270"/>
      <c r="B4" s="272"/>
      <c r="C4" s="272"/>
      <c r="D4" s="37" t="s">
        <v>3</v>
      </c>
      <c r="E4" s="38" t="s">
        <v>4</v>
      </c>
    </row>
    <row r="5" spans="1:5" s="29" customFormat="1" ht="19.5" customHeight="1">
      <c r="A5" s="42" t="s">
        <v>335</v>
      </c>
      <c r="B5" s="39">
        <f>B6+B20</f>
        <v>56918</v>
      </c>
      <c r="C5" s="39">
        <f>C6+C20</f>
        <v>62005</v>
      </c>
      <c r="D5" s="39">
        <f>C5-B5</f>
        <v>5087</v>
      </c>
      <c r="E5" s="40">
        <f>D5/B5*100</f>
        <v>8.937418742752733</v>
      </c>
    </row>
    <row r="6" spans="1:5" s="30" customFormat="1" ht="19.5" customHeight="1">
      <c r="A6" s="43" t="s">
        <v>5</v>
      </c>
      <c r="B6" s="39">
        <f>B7+B8+B9+B10+B11+B12+B13+B14+B15+B16+B17+B18+B19</f>
        <v>44147</v>
      </c>
      <c r="C6" s="39">
        <f>C7+C8+C9+C10+C11+C12+C13+C14+C15+C16+C17+C18+C19</f>
        <v>48070</v>
      </c>
      <c r="D6" s="39">
        <f>D7+D8+D9+D10+D11+D12+D13+D14+D15+D16+D17+D18+D19</f>
        <v>3923</v>
      </c>
      <c r="E6" s="40">
        <f aca="true" t="shared" si="0" ref="E6:E31">D6/B6*100</f>
        <v>8.886221034271864</v>
      </c>
    </row>
    <row r="7" spans="1:5" s="30" customFormat="1" ht="19.5" customHeight="1">
      <c r="A7" s="41" t="s">
        <v>336</v>
      </c>
      <c r="B7" s="39">
        <v>22796</v>
      </c>
      <c r="C7" s="39">
        <v>27070</v>
      </c>
      <c r="D7" s="39">
        <f aca="true" t="shared" si="1" ref="D7:D31">C7-B7</f>
        <v>4274</v>
      </c>
      <c r="E7" s="40">
        <f t="shared" si="0"/>
        <v>18.748903316371294</v>
      </c>
    </row>
    <row r="8" spans="1:5" s="30" customFormat="1" ht="19.5" customHeight="1">
      <c r="A8" s="184" t="s">
        <v>615</v>
      </c>
      <c r="B8" s="39">
        <v>3942</v>
      </c>
      <c r="C8" s="39">
        <v>3800</v>
      </c>
      <c r="D8" s="39">
        <f t="shared" si="1"/>
        <v>-142</v>
      </c>
      <c r="E8" s="40">
        <f t="shared" si="0"/>
        <v>-3.602232369355657</v>
      </c>
    </row>
    <row r="9" spans="1:5" s="30" customFormat="1" ht="19.5" customHeight="1">
      <c r="A9" s="184" t="s">
        <v>616</v>
      </c>
      <c r="B9" s="39">
        <v>2630</v>
      </c>
      <c r="C9" s="39">
        <v>2200</v>
      </c>
      <c r="D9" s="39">
        <f t="shared" si="1"/>
        <v>-430</v>
      </c>
      <c r="E9" s="40">
        <f t="shared" si="0"/>
        <v>-16.34980988593156</v>
      </c>
    </row>
    <row r="10" spans="1:5" s="30" customFormat="1" ht="19.5" customHeight="1">
      <c r="A10" s="184" t="s">
        <v>617</v>
      </c>
      <c r="B10" s="39">
        <v>898</v>
      </c>
      <c r="C10" s="39">
        <v>810</v>
      </c>
      <c r="D10" s="39">
        <f t="shared" si="1"/>
        <v>-88</v>
      </c>
      <c r="E10" s="40">
        <f t="shared" si="0"/>
        <v>-9.799554565701559</v>
      </c>
    </row>
    <row r="11" spans="1:5" s="30" customFormat="1" ht="19.5" customHeight="1">
      <c r="A11" s="184" t="s">
        <v>618</v>
      </c>
      <c r="B11" s="39">
        <v>1585</v>
      </c>
      <c r="C11" s="39">
        <v>1520</v>
      </c>
      <c r="D11" s="39">
        <f t="shared" si="1"/>
        <v>-65</v>
      </c>
      <c r="E11" s="40">
        <f t="shared" si="0"/>
        <v>-4.100946372239748</v>
      </c>
    </row>
    <row r="12" spans="1:7" s="30" customFormat="1" ht="19.5" customHeight="1">
      <c r="A12" s="184" t="s">
        <v>619</v>
      </c>
      <c r="B12" s="39">
        <v>932</v>
      </c>
      <c r="C12" s="39">
        <v>940</v>
      </c>
      <c r="D12" s="39">
        <f t="shared" si="1"/>
        <v>8</v>
      </c>
      <c r="E12" s="40">
        <f t="shared" si="0"/>
        <v>0.8583690987124464</v>
      </c>
      <c r="G12" s="231"/>
    </row>
    <row r="13" spans="1:5" s="30" customFormat="1" ht="19.5" customHeight="1">
      <c r="A13" s="184" t="s">
        <v>620</v>
      </c>
      <c r="B13" s="39">
        <v>1167</v>
      </c>
      <c r="C13" s="39">
        <v>1000</v>
      </c>
      <c r="D13" s="39">
        <f t="shared" si="1"/>
        <v>-167</v>
      </c>
      <c r="E13" s="40">
        <f t="shared" si="0"/>
        <v>-14.3101970865467</v>
      </c>
    </row>
    <row r="14" spans="1:5" s="30" customFormat="1" ht="19.5" customHeight="1">
      <c r="A14" s="184" t="s">
        <v>621</v>
      </c>
      <c r="B14" s="39">
        <v>1218</v>
      </c>
      <c r="C14" s="39">
        <v>1200</v>
      </c>
      <c r="D14" s="39">
        <f t="shared" si="1"/>
        <v>-18</v>
      </c>
      <c r="E14" s="40">
        <f t="shared" si="0"/>
        <v>-1.477832512315271</v>
      </c>
    </row>
    <row r="15" spans="1:5" s="30" customFormat="1" ht="19.5" customHeight="1">
      <c r="A15" s="184" t="s">
        <v>622</v>
      </c>
      <c r="B15" s="39">
        <v>726</v>
      </c>
      <c r="C15" s="39">
        <v>750</v>
      </c>
      <c r="D15" s="39">
        <f t="shared" si="1"/>
        <v>24</v>
      </c>
      <c r="E15" s="40">
        <f t="shared" si="0"/>
        <v>3.3057851239669422</v>
      </c>
    </row>
    <row r="16" spans="1:5" s="30" customFormat="1" ht="19.5" customHeight="1">
      <c r="A16" s="184" t="s">
        <v>623</v>
      </c>
      <c r="B16" s="39">
        <v>4857</v>
      </c>
      <c r="C16" s="39">
        <v>6500</v>
      </c>
      <c r="D16" s="39">
        <f t="shared" si="1"/>
        <v>1643</v>
      </c>
      <c r="E16" s="40">
        <f t="shared" si="0"/>
        <v>33.82746551369158</v>
      </c>
    </row>
    <row r="17" spans="1:5" s="30" customFormat="1" ht="19.5" customHeight="1">
      <c r="A17" s="184" t="s">
        <v>624</v>
      </c>
      <c r="B17" s="39">
        <v>1691</v>
      </c>
      <c r="C17" s="39">
        <v>560</v>
      </c>
      <c r="D17" s="39">
        <f t="shared" si="1"/>
        <v>-1131</v>
      </c>
      <c r="E17" s="40">
        <f t="shared" si="0"/>
        <v>-66.88350088704908</v>
      </c>
    </row>
    <row r="18" spans="1:5" s="30" customFormat="1" ht="19.5" customHeight="1">
      <c r="A18" s="184" t="s">
        <v>625</v>
      </c>
      <c r="B18" s="39">
        <v>1682</v>
      </c>
      <c r="C18" s="39">
        <v>1700</v>
      </c>
      <c r="D18" s="39">
        <f t="shared" si="1"/>
        <v>18</v>
      </c>
      <c r="E18" s="40">
        <f t="shared" si="0"/>
        <v>1.070154577883472</v>
      </c>
    </row>
    <row r="19" spans="1:5" s="30" customFormat="1" ht="19.5" customHeight="1">
      <c r="A19" s="184" t="s">
        <v>652</v>
      </c>
      <c r="B19" s="39">
        <v>23</v>
      </c>
      <c r="C19" s="39">
        <v>20</v>
      </c>
      <c r="D19" s="39">
        <f t="shared" si="1"/>
        <v>-3</v>
      </c>
      <c r="E19" s="40">
        <f t="shared" si="0"/>
        <v>-13.043478260869565</v>
      </c>
    </row>
    <row r="20" spans="1:5" s="30" customFormat="1" ht="19.5" customHeight="1">
      <c r="A20" s="43" t="s">
        <v>6</v>
      </c>
      <c r="B20" s="39">
        <f>B21+B25+B26+B27+B28+B29</f>
        <v>12771</v>
      </c>
      <c r="C20" s="39">
        <f>C21+C25+C26+C27+C28+C29</f>
        <v>13935</v>
      </c>
      <c r="D20" s="39">
        <f>D21+D25+D26+D27+D28+D29</f>
        <v>1164</v>
      </c>
      <c r="E20" s="40">
        <f t="shared" si="0"/>
        <v>9.11439981207423</v>
      </c>
    </row>
    <row r="21" spans="1:5" s="30" customFormat="1" ht="19.5" customHeight="1">
      <c r="A21" s="41" t="s">
        <v>7</v>
      </c>
      <c r="B21" s="39">
        <f>SUM(B22:B24)</f>
        <v>2161</v>
      </c>
      <c r="C21" s="39">
        <f>SUM(C22:C24)</f>
        <v>2094</v>
      </c>
      <c r="D21" s="39">
        <f t="shared" si="1"/>
        <v>-67</v>
      </c>
      <c r="E21" s="40">
        <f t="shared" si="0"/>
        <v>-3.100416473854697</v>
      </c>
    </row>
    <row r="22" spans="1:5" s="30" customFormat="1" ht="19.5" customHeight="1">
      <c r="A22" s="41" t="s">
        <v>8</v>
      </c>
      <c r="B22" s="39">
        <v>1343</v>
      </c>
      <c r="C22" s="39">
        <v>1300</v>
      </c>
      <c r="D22" s="39">
        <f t="shared" si="1"/>
        <v>-43</v>
      </c>
      <c r="E22" s="40">
        <f t="shared" si="0"/>
        <v>-3.201787043931496</v>
      </c>
    </row>
    <row r="23" spans="1:5" s="30" customFormat="1" ht="19.5" customHeight="1">
      <c r="A23" s="184" t="s">
        <v>610</v>
      </c>
      <c r="B23" s="39">
        <v>802</v>
      </c>
      <c r="C23" s="39">
        <v>774</v>
      </c>
      <c r="D23" s="39">
        <f t="shared" si="1"/>
        <v>-28</v>
      </c>
      <c r="E23" s="40">
        <f t="shared" si="0"/>
        <v>-3.4912718204488775</v>
      </c>
    </row>
    <row r="24" spans="1:5" s="30" customFormat="1" ht="19.5" customHeight="1">
      <c r="A24" s="41" t="s">
        <v>337</v>
      </c>
      <c r="B24" s="39">
        <v>16</v>
      </c>
      <c r="C24" s="39">
        <v>20</v>
      </c>
      <c r="D24" s="39">
        <f t="shared" si="1"/>
        <v>4</v>
      </c>
      <c r="E24" s="40">
        <f t="shared" si="0"/>
        <v>25</v>
      </c>
    </row>
    <row r="25" spans="1:5" s="30" customFormat="1" ht="19.5" customHeight="1">
      <c r="A25" s="41" t="s">
        <v>9</v>
      </c>
      <c r="B25" s="39">
        <v>737</v>
      </c>
      <c r="C25" s="39">
        <v>725</v>
      </c>
      <c r="D25" s="39">
        <f t="shared" si="1"/>
        <v>-12</v>
      </c>
      <c r="E25" s="40">
        <f t="shared" si="0"/>
        <v>-1.6282225237449117</v>
      </c>
    </row>
    <row r="26" spans="1:5" s="30" customFormat="1" ht="19.5" customHeight="1">
      <c r="A26" s="41" t="s">
        <v>10</v>
      </c>
      <c r="B26" s="39">
        <v>1616</v>
      </c>
      <c r="C26" s="39">
        <v>1755</v>
      </c>
      <c r="D26" s="39">
        <f t="shared" si="1"/>
        <v>139</v>
      </c>
      <c r="E26" s="40">
        <f t="shared" si="0"/>
        <v>8.60148514851485</v>
      </c>
    </row>
    <row r="27" spans="1:5" s="30" customFormat="1" ht="19.5" customHeight="1">
      <c r="A27" s="41" t="s">
        <v>338</v>
      </c>
      <c r="B27" s="39">
        <v>8032</v>
      </c>
      <c r="C27" s="39">
        <v>9361</v>
      </c>
      <c r="D27" s="39">
        <f t="shared" si="1"/>
        <v>1329</v>
      </c>
      <c r="E27" s="40">
        <f t="shared" si="0"/>
        <v>16.546314741035857</v>
      </c>
    </row>
    <row r="28" spans="1:5" s="30" customFormat="1" ht="19.5" customHeight="1">
      <c r="A28" s="41" t="s">
        <v>717</v>
      </c>
      <c r="B28" s="39">
        <v>10</v>
      </c>
      <c r="C28" s="39"/>
      <c r="D28" s="39">
        <f t="shared" si="1"/>
        <v>-10</v>
      </c>
      <c r="E28" s="40">
        <f t="shared" si="0"/>
        <v>-100</v>
      </c>
    </row>
    <row r="29" spans="1:5" s="30" customFormat="1" ht="19.5" customHeight="1">
      <c r="A29" s="184" t="s">
        <v>718</v>
      </c>
      <c r="B29" s="39">
        <v>215</v>
      </c>
      <c r="C29" s="39"/>
      <c r="D29" s="39">
        <f t="shared" si="1"/>
        <v>-215</v>
      </c>
      <c r="E29" s="40">
        <f t="shared" si="0"/>
        <v>-100</v>
      </c>
    </row>
    <row r="30" spans="1:5" s="30" customFormat="1" ht="19.5" customHeight="1">
      <c r="A30" s="189" t="s">
        <v>627</v>
      </c>
      <c r="B30" s="39">
        <f>B6+B22</f>
        <v>45490</v>
      </c>
      <c r="C30" s="39">
        <f>C6+C22</f>
        <v>49370</v>
      </c>
      <c r="D30" s="39">
        <f t="shared" si="1"/>
        <v>3880</v>
      </c>
      <c r="E30" s="40">
        <f t="shared" si="0"/>
        <v>8.52934710925478</v>
      </c>
    </row>
    <row r="31" spans="1:5" s="30" customFormat="1" ht="19.5" customHeight="1">
      <c r="A31" s="43" t="s">
        <v>11</v>
      </c>
      <c r="B31" s="39">
        <f>B20-B22</f>
        <v>11428</v>
      </c>
      <c r="C31" s="39">
        <f>C20-C22</f>
        <v>12635</v>
      </c>
      <c r="D31" s="39">
        <f t="shared" si="1"/>
        <v>1207</v>
      </c>
      <c r="E31" s="40">
        <f t="shared" si="0"/>
        <v>10.561778088904445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5511811023622047" right="0.5511811023622047" top="0.7874015748031497" bottom="0.787401574803149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27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7" sqref="A17"/>
    </sheetView>
  </sheetViews>
  <sheetFormatPr defaultColWidth="9.00390625" defaultRowHeight="21.75" customHeight="1"/>
  <cols>
    <col min="1" max="1" width="34.375" style="21" customWidth="1"/>
    <col min="2" max="2" width="17.875" style="27" customWidth="1"/>
    <col min="3" max="3" width="19.25390625" style="27" customWidth="1"/>
    <col min="4" max="4" width="17.875" style="22" customWidth="1"/>
    <col min="5" max="5" width="17.875" style="23" customWidth="1"/>
    <col min="6" max="250" width="9.00390625" style="20" customWidth="1"/>
    <col min="251" max="16384" width="9.00390625" style="24" customWidth="1"/>
  </cols>
  <sheetData>
    <row r="1" spans="1:5" s="26" customFormat="1" ht="24" customHeight="1">
      <c r="A1" s="273" t="s">
        <v>722</v>
      </c>
      <c r="B1" s="273"/>
      <c r="C1" s="273"/>
      <c r="D1" s="273"/>
      <c r="E1" s="273"/>
    </row>
    <row r="2" spans="1:5" s="17" customFormat="1" ht="18.75" customHeight="1" thickBot="1">
      <c r="A2" s="73"/>
      <c r="B2" s="74"/>
      <c r="C2" s="75"/>
      <c r="D2" s="76"/>
      <c r="E2" s="79" t="s">
        <v>12</v>
      </c>
    </row>
    <row r="3" spans="1:5" s="17" customFormat="1" ht="19.5" customHeight="1">
      <c r="A3" s="276" t="s">
        <v>13</v>
      </c>
      <c r="B3" s="278" t="s">
        <v>719</v>
      </c>
      <c r="C3" s="278" t="s">
        <v>720</v>
      </c>
      <c r="D3" s="274" t="s">
        <v>721</v>
      </c>
      <c r="E3" s="275"/>
    </row>
    <row r="4" spans="1:5" s="17" customFormat="1" ht="18" customHeight="1">
      <c r="A4" s="277"/>
      <c r="B4" s="279"/>
      <c r="C4" s="279"/>
      <c r="D4" s="37" t="s">
        <v>3</v>
      </c>
      <c r="E4" s="80" t="s">
        <v>4</v>
      </c>
    </row>
    <row r="5" spans="1:5" s="18" customFormat="1" ht="18" customHeight="1">
      <c r="A5" s="81" t="s">
        <v>355</v>
      </c>
      <c r="B5" s="77">
        <f>SUM(B6:B27)</f>
        <v>177477</v>
      </c>
      <c r="C5" s="77">
        <f>SUM(C6:C27)</f>
        <v>160229</v>
      </c>
      <c r="D5" s="78">
        <f>C5-B5</f>
        <v>-17248</v>
      </c>
      <c r="E5" s="82">
        <f>D5/B5*100</f>
        <v>-9.718442389718104</v>
      </c>
    </row>
    <row r="6" spans="1:5" s="19" customFormat="1" ht="18" customHeight="1">
      <c r="A6" s="185" t="s">
        <v>356</v>
      </c>
      <c r="B6" s="78">
        <v>15785</v>
      </c>
      <c r="C6" s="78">
        <v>13479</v>
      </c>
      <c r="D6" s="78">
        <f aca="true" t="shared" si="0" ref="D6:D27">C6-B6</f>
        <v>-2306</v>
      </c>
      <c r="E6" s="82">
        <f aca="true" t="shared" si="1" ref="E6:E27">D6/B6*100</f>
        <v>-14.608805828318022</v>
      </c>
    </row>
    <row r="7" spans="1:5" s="19" customFormat="1" ht="18" customHeight="1">
      <c r="A7" s="185" t="s">
        <v>778</v>
      </c>
      <c r="B7" s="78">
        <v>20</v>
      </c>
      <c r="C7" s="78">
        <v>0</v>
      </c>
      <c r="D7" s="78">
        <f t="shared" si="0"/>
        <v>-20</v>
      </c>
      <c r="E7" s="82">
        <f t="shared" si="1"/>
        <v>-100</v>
      </c>
    </row>
    <row r="8" spans="1:5" s="19" customFormat="1" ht="18" customHeight="1">
      <c r="A8" s="83" t="s">
        <v>14</v>
      </c>
      <c r="B8" s="78">
        <v>5223</v>
      </c>
      <c r="C8" s="78">
        <v>5719</v>
      </c>
      <c r="D8" s="78">
        <f t="shared" si="0"/>
        <v>496</v>
      </c>
      <c r="E8" s="82">
        <f t="shared" si="1"/>
        <v>9.496457974344247</v>
      </c>
    </row>
    <row r="9" spans="1:5" s="19" customFormat="1" ht="18" customHeight="1">
      <c r="A9" s="84" t="s">
        <v>15</v>
      </c>
      <c r="B9" s="78">
        <v>26782</v>
      </c>
      <c r="C9" s="78">
        <v>27751</v>
      </c>
      <c r="D9" s="78">
        <f t="shared" si="0"/>
        <v>969</v>
      </c>
      <c r="E9" s="82">
        <f t="shared" si="1"/>
        <v>3.618101710103801</v>
      </c>
    </row>
    <row r="10" spans="1:5" s="19" customFormat="1" ht="18" customHeight="1">
      <c r="A10" s="185" t="s">
        <v>779</v>
      </c>
      <c r="B10" s="78">
        <v>117</v>
      </c>
      <c r="C10" s="78">
        <v>22</v>
      </c>
      <c r="D10" s="78">
        <f t="shared" si="0"/>
        <v>-95</v>
      </c>
      <c r="E10" s="82">
        <f t="shared" si="1"/>
        <v>-81.19658119658119</v>
      </c>
    </row>
    <row r="11" spans="1:5" s="19" customFormat="1" ht="18" customHeight="1">
      <c r="A11" s="185" t="s">
        <v>628</v>
      </c>
      <c r="B11" s="78">
        <v>2391</v>
      </c>
      <c r="C11" s="78">
        <v>1563</v>
      </c>
      <c r="D11" s="78">
        <f t="shared" si="0"/>
        <v>-828</v>
      </c>
      <c r="E11" s="82">
        <f t="shared" si="1"/>
        <v>-34.62986198243413</v>
      </c>
    </row>
    <row r="12" spans="1:5" s="19" customFormat="1" ht="18" customHeight="1">
      <c r="A12" s="185" t="s">
        <v>611</v>
      </c>
      <c r="B12" s="78">
        <v>37982</v>
      </c>
      <c r="C12" s="78">
        <v>39201</v>
      </c>
      <c r="D12" s="78">
        <f t="shared" si="0"/>
        <v>1219</v>
      </c>
      <c r="E12" s="82">
        <f t="shared" si="1"/>
        <v>3.209414986046022</v>
      </c>
    </row>
    <row r="13" spans="1:5" s="19" customFormat="1" ht="18" customHeight="1">
      <c r="A13" s="185" t="s">
        <v>629</v>
      </c>
      <c r="B13" s="78">
        <v>11522</v>
      </c>
      <c r="C13" s="78">
        <v>10194</v>
      </c>
      <c r="D13" s="78">
        <f t="shared" si="0"/>
        <v>-1328</v>
      </c>
      <c r="E13" s="82">
        <f t="shared" si="1"/>
        <v>-11.525776774865475</v>
      </c>
    </row>
    <row r="14" spans="1:5" s="19" customFormat="1" ht="18" customHeight="1">
      <c r="A14" s="185" t="s">
        <v>612</v>
      </c>
      <c r="B14" s="78">
        <v>3693</v>
      </c>
      <c r="C14" s="78">
        <v>2281</v>
      </c>
      <c r="D14" s="78">
        <f t="shared" si="0"/>
        <v>-1412</v>
      </c>
      <c r="E14" s="82">
        <f t="shared" si="1"/>
        <v>-38.23449769834822</v>
      </c>
    </row>
    <row r="15" spans="1:5" s="19" customFormat="1" ht="18" customHeight="1">
      <c r="A15" s="83" t="s">
        <v>16</v>
      </c>
      <c r="B15" s="78">
        <v>5456</v>
      </c>
      <c r="C15" s="78">
        <v>4466</v>
      </c>
      <c r="D15" s="78">
        <f t="shared" si="0"/>
        <v>-990</v>
      </c>
      <c r="E15" s="82">
        <f t="shared" si="1"/>
        <v>-18.14516129032258</v>
      </c>
    </row>
    <row r="16" spans="1:5" s="19" customFormat="1" ht="18" customHeight="1">
      <c r="A16" s="185" t="s">
        <v>780</v>
      </c>
      <c r="B16" s="78">
        <v>42295</v>
      </c>
      <c r="C16" s="78">
        <v>33844</v>
      </c>
      <c r="D16" s="78">
        <f t="shared" si="0"/>
        <v>-8451</v>
      </c>
      <c r="E16" s="82">
        <f t="shared" si="1"/>
        <v>-19.981085234661307</v>
      </c>
    </row>
    <row r="17" spans="1:5" s="19" customFormat="1" ht="18" customHeight="1">
      <c r="A17" s="185" t="s">
        <v>781</v>
      </c>
      <c r="B17" s="78">
        <v>6584</v>
      </c>
      <c r="C17" s="78">
        <v>5116</v>
      </c>
      <c r="D17" s="78">
        <f t="shared" si="0"/>
        <v>-1468</v>
      </c>
      <c r="E17" s="82">
        <f t="shared" si="1"/>
        <v>-22.29647630619684</v>
      </c>
    </row>
    <row r="18" spans="1:5" s="19" customFormat="1" ht="18" customHeight="1">
      <c r="A18" s="185" t="s">
        <v>649</v>
      </c>
      <c r="B18" s="78">
        <v>302</v>
      </c>
      <c r="C18" s="78">
        <v>156</v>
      </c>
      <c r="D18" s="78">
        <f t="shared" si="0"/>
        <v>-146</v>
      </c>
      <c r="E18" s="82">
        <f t="shared" si="1"/>
        <v>-48.34437086092716</v>
      </c>
    </row>
    <row r="19" spans="1:5" s="19" customFormat="1" ht="18" customHeight="1">
      <c r="A19" s="83" t="s">
        <v>17</v>
      </c>
      <c r="B19" s="78">
        <v>78</v>
      </c>
      <c r="C19" s="78">
        <v>125</v>
      </c>
      <c r="D19" s="78">
        <f t="shared" si="0"/>
        <v>47</v>
      </c>
      <c r="E19" s="82">
        <f t="shared" si="1"/>
        <v>60.256410256410255</v>
      </c>
    </row>
    <row r="20" spans="1:5" s="19" customFormat="1" ht="18" customHeight="1">
      <c r="A20" s="185" t="s">
        <v>630</v>
      </c>
      <c r="B20" s="78">
        <v>226</v>
      </c>
      <c r="C20" s="78">
        <v>266</v>
      </c>
      <c r="D20" s="78">
        <f t="shared" si="0"/>
        <v>40</v>
      </c>
      <c r="E20" s="82">
        <f t="shared" si="1"/>
        <v>17.699115044247787</v>
      </c>
    </row>
    <row r="21" spans="1:5" s="19" customFormat="1" ht="18" customHeight="1">
      <c r="A21" s="185" t="s">
        <v>613</v>
      </c>
      <c r="B21" s="78">
        <v>5650</v>
      </c>
      <c r="C21" s="78">
        <v>7379</v>
      </c>
      <c r="D21" s="78">
        <f t="shared" si="0"/>
        <v>1729</v>
      </c>
      <c r="E21" s="82">
        <f t="shared" si="1"/>
        <v>30.601769911504423</v>
      </c>
    </row>
    <row r="22" spans="1:5" s="19" customFormat="1" ht="18" customHeight="1">
      <c r="A22" s="185" t="s">
        <v>614</v>
      </c>
      <c r="B22" s="78">
        <v>94</v>
      </c>
      <c r="C22" s="78">
        <v>88</v>
      </c>
      <c r="D22" s="78">
        <f t="shared" si="0"/>
        <v>-6</v>
      </c>
      <c r="E22" s="82">
        <f t="shared" si="1"/>
        <v>-6.382978723404255</v>
      </c>
    </row>
    <row r="23" spans="1:5" s="19" customFormat="1" ht="18" customHeight="1">
      <c r="A23" s="185" t="s">
        <v>631</v>
      </c>
      <c r="B23" s="78">
        <v>594</v>
      </c>
      <c r="C23" s="78">
        <v>727</v>
      </c>
      <c r="D23" s="78">
        <f t="shared" si="0"/>
        <v>133</v>
      </c>
      <c r="E23" s="82">
        <f t="shared" si="1"/>
        <v>22.39057239057239</v>
      </c>
    </row>
    <row r="24" spans="1:5" s="19" customFormat="1" ht="18" customHeight="1">
      <c r="A24" s="83" t="s">
        <v>18</v>
      </c>
      <c r="B24" s="78">
        <v>1300</v>
      </c>
      <c r="C24" s="78">
        <v>1300</v>
      </c>
      <c r="D24" s="78">
        <f t="shared" si="0"/>
        <v>0</v>
      </c>
      <c r="E24" s="82">
        <f t="shared" si="1"/>
        <v>0</v>
      </c>
    </row>
    <row r="25" spans="1:5" s="19" customFormat="1" ht="18" customHeight="1">
      <c r="A25" s="84" t="s">
        <v>19</v>
      </c>
      <c r="B25" s="78">
        <v>9761</v>
      </c>
      <c r="C25" s="78">
        <v>5049</v>
      </c>
      <c r="D25" s="78">
        <f t="shared" si="0"/>
        <v>-4712</v>
      </c>
      <c r="E25" s="82">
        <f t="shared" si="1"/>
        <v>-48.27374244442168</v>
      </c>
    </row>
    <row r="26" spans="1:5" s="19" customFormat="1" ht="18" customHeight="1">
      <c r="A26" s="85" t="s">
        <v>20</v>
      </c>
      <c r="B26" s="78">
        <v>1613</v>
      </c>
      <c r="C26" s="78">
        <v>1490</v>
      </c>
      <c r="D26" s="78">
        <f t="shared" si="0"/>
        <v>-123</v>
      </c>
      <c r="E26" s="82">
        <f t="shared" si="1"/>
        <v>-7.625542467451953</v>
      </c>
    </row>
    <row r="27" spans="1:5" ht="18" customHeight="1" thickBot="1">
      <c r="A27" s="86" t="s">
        <v>21</v>
      </c>
      <c r="B27" s="87">
        <v>9</v>
      </c>
      <c r="C27" s="87">
        <v>13</v>
      </c>
      <c r="D27" s="87">
        <f t="shared" si="0"/>
        <v>4</v>
      </c>
      <c r="E27" s="88">
        <f t="shared" si="1"/>
        <v>44.44444444444444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U452"/>
  <sheetViews>
    <sheetView showZeros="0" tabSelected="1" zoomScaleSheetLayoutView="100" zoomScalePageLayoutView="0" workbookViewId="0" topLeftCell="A1">
      <pane xSplit="1" ySplit="4" topLeftCell="B116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122" sqref="D122"/>
    </sheetView>
  </sheetViews>
  <sheetFormatPr defaultColWidth="6.875" defaultRowHeight="12.75" customHeight="1"/>
  <cols>
    <col min="1" max="1" width="36.125" style="178" customWidth="1"/>
    <col min="2" max="2" width="15.125" style="179" customWidth="1"/>
    <col min="3" max="3" width="17.625" style="149" customWidth="1"/>
    <col min="4" max="4" width="14.625" style="149" customWidth="1"/>
    <col min="5" max="5" width="15.50390625" style="149" customWidth="1"/>
    <col min="6" max="6" width="15.875" style="242" customWidth="1"/>
    <col min="7" max="7" width="8.00390625" style="149" customWidth="1"/>
    <col min="8" max="11" width="5.00390625" style="149" customWidth="1"/>
    <col min="12" max="12" width="15.125" style="149" customWidth="1"/>
    <col min="13" max="147" width="5.00390625" style="149" customWidth="1"/>
    <col min="148" max="203" width="6.875" style="149" customWidth="1"/>
    <col min="204" max="16384" width="6.875" style="149" customWidth="1"/>
  </cols>
  <sheetData>
    <row r="1" spans="1:147" ht="32.25" customHeight="1">
      <c r="A1" s="288" t="s">
        <v>723</v>
      </c>
      <c r="B1" s="289"/>
      <c r="C1" s="289"/>
      <c r="D1" s="289"/>
      <c r="E1" s="289"/>
      <c r="F1" s="289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</row>
    <row r="2" spans="1:147" ht="17.25" customHeight="1" thickBot="1">
      <c r="A2" s="152"/>
      <c r="B2" s="149"/>
      <c r="C2" s="153"/>
      <c r="D2" s="153"/>
      <c r="E2" s="153"/>
      <c r="F2" s="233" t="s">
        <v>1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</row>
    <row r="3" spans="1:203" s="150" customFormat="1" ht="25.5" customHeight="1">
      <c r="A3" s="282" t="s">
        <v>340</v>
      </c>
      <c r="B3" s="284" t="s">
        <v>724</v>
      </c>
      <c r="C3" s="286" t="s">
        <v>725</v>
      </c>
      <c r="D3" s="280" t="s">
        <v>726</v>
      </c>
      <c r="E3" s="281"/>
      <c r="F3" s="290" t="s">
        <v>727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GU3" s="155"/>
    </row>
    <row r="4" spans="1:203" s="150" customFormat="1" ht="24.75" customHeight="1">
      <c r="A4" s="283"/>
      <c r="B4" s="285"/>
      <c r="C4" s="287"/>
      <c r="D4" s="156" t="s">
        <v>357</v>
      </c>
      <c r="E4" s="156" t="s">
        <v>358</v>
      </c>
      <c r="F4" s="291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GU4" s="155"/>
    </row>
    <row r="5" spans="1:203" s="150" customFormat="1" ht="19.5" customHeight="1" hidden="1">
      <c r="A5" s="201"/>
      <c r="B5" s="202"/>
      <c r="C5" s="203"/>
      <c r="D5" s="156"/>
      <c r="E5" s="156"/>
      <c r="F5" s="23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GU5" s="155"/>
    </row>
    <row r="6" spans="1:203" ht="20.25" customHeight="1">
      <c r="A6" s="157" t="s">
        <v>359</v>
      </c>
      <c r="B6" s="158">
        <f aca="true" t="shared" si="0" ref="B6:G6">B7+B95+B99+B119+B139+B148+B169+B241+B279+B298+B312+B377+B387+B397+B403+B415+B424+B441+B443+B447+B450+B429</f>
        <v>129530</v>
      </c>
      <c r="C6" s="158">
        <f t="shared" si="0"/>
        <v>125172</v>
      </c>
      <c r="D6" s="158">
        <f t="shared" si="0"/>
        <v>-4464</v>
      </c>
      <c r="E6" s="158">
        <f t="shared" si="0"/>
        <v>-209.79791375111165</v>
      </c>
      <c r="F6" s="243">
        <f t="shared" si="0"/>
        <v>160229</v>
      </c>
      <c r="G6" s="158">
        <f t="shared" si="0"/>
        <v>35057</v>
      </c>
      <c r="H6" s="151"/>
      <c r="I6" s="151"/>
      <c r="J6" s="151"/>
      <c r="K6" s="151"/>
      <c r="L6" s="159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GU6" s="160"/>
    </row>
    <row r="7" spans="1:203" ht="20.25" customHeight="1">
      <c r="A7" s="161" t="s">
        <v>360</v>
      </c>
      <c r="B7" s="158">
        <f>B8+B15+B21+B26+B33+B37+B43+B45+B50+B53+B58+B61+B64+B67+B71+B74+B78+B82+B86+B88</f>
        <v>15715</v>
      </c>
      <c r="C7" s="158">
        <f>C8+C15+C21+C26+C33+C37+C43+C45+C50+C53+C58+C61+C64+C67+C71+C74+C78+C82+C86+C88</f>
        <v>13107</v>
      </c>
      <c r="D7" s="158">
        <f>D8+D15+D21+D26+D33+D37+D43+D45+D50+D53+D58+D61+D64+D67+D71+D74+D78+D82+D86+D88</f>
        <v>-2608</v>
      </c>
      <c r="E7" s="213">
        <f aca="true" t="shared" si="1" ref="E7:E62">D7/B7*100</f>
        <v>-16.595609290486795</v>
      </c>
      <c r="F7" s="243">
        <f>F8+F15+F21+F26+F33+F37+F43+F45+F50+F53+F58+F61+F64+F67+F71+F74+F78+F82+F86+F88</f>
        <v>13479</v>
      </c>
      <c r="G7" s="224">
        <f>G8+G15+G21+G26+G33+G37+G43+G45+G50+G53+G58+G61+G64+G67+G71+G74+G78+G82+G86+G88</f>
        <v>372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GU7" s="160"/>
    </row>
    <row r="8" spans="1:203" ht="20.25" customHeight="1">
      <c r="A8" s="161" t="s">
        <v>24</v>
      </c>
      <c r="B8" s="162">
        <f>SUM(B9:B14)</f>
        <v>144</v>
      </c>
      <c r="C8" s="162">
        <f>SUM(C9:C14)</f>
        <v>252</v>
      </c>
      <c r="D8" s="162">
        <f>SUM(D9:D14)</f>
        <v>108</v>
      </c>
      <c r="E8" s="213">
        <f t="shared" si="1"/>
        <v>75</v>
      </c>
      <c r="F8" s="236">
        <f>C8+G8</f>
        <v>252</v>
      </c>
      <c r="G8" s="226">
        <f>SUM(G9:G14)</f>
        <v>0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GU8" s="160"/>
    </row>
    <row r="9" spans="1:203" ht="20.25" customHeight="1">
      <c r="A9" s="163" t="s">
        <v>361</v>
      </c>
      <c r="B9" s="210">
        <v>142</v>
      </c>
      <c r="C9" s="210">
        <v>252</v>
      </c>
      <c r="D9" s="166">
        <f aca="true" t="shared" si="2" ref="D9:D63">C9-B9</f>
        <v>110</v>
      </c>
      <c r="E9" s="213">
        <f t="shared" si="1"/>
        <v>77.46478873239437</v>
      </c>
      <c r="F9" s="236">
        <f>C9+G9</f>
        <v>252</v>
      </c>
      <c r="G9" s="228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GU9" s="160"/>
    </row>
    <row r="10" spans="1:203" ht="20.25" customHeight="1">
      <c r="A10" s="163" t="s">
        <v>25</v>
      </c>
      <c r="B10" s="165"/>
      <c r="C10" s="165"/>
      <c r="D10" s="166">
        <f t="shared" si="2"/>
        <v>0</v>
      </c>
      <c r="E10" s="213"/>
      <c r="F10" s="236">
        <f aca="true" t="shared" si="3" ref="F10:F66">C10+G10</f>
        <v>0</v>
      </c>
      <c r="G10" s="228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GU10" s="160"/>
    </row>
    <row r="11" spans="1:203" ht="20.25" customHeight="1">
      <c r="A11" s="163" t="s">
        <v>26</v>
      </c>
      <c r="B11" s="165"/>
      <c r="C11" s="165"/>
      <c r="D11" s="166">
        <f t="shared" si="2"/>
        <v>0</v>
      </c>
      <c r="E11" s="213"/>
      <c r="F11" s="236">
        <f t="shared" si="3"/>
        <v>0</v>
      </c>
      <c r="G11" s="228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GU11" s="160"/>
    </row>
    <row r="12" spans="1:203" ht="20.25" customHeight="1">
      <c r="A12" s="163" t="s">
        <v>27</v>
      </c>
      <c r="B12" s="165"/>
      <c r="C12" s="165"/>
      <c r="D12" s="166">
        <f t="shared" si="2"/>
        <v>0</v>
      </c>
      <c r="E12" s="213"/>
      <c r="F12" s="236">
        <f t="shared" si="3"/>
        <v>0</v>
      </c>
      <c r="G12" s="228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GU12" s="160"/>
    </row>
    <row r="13" spans="1:203" ht="20.25" customHeight="1">
      <c r="A13" s="163" t="s">
        <v>28</v>
      </c>
      <c r="B13" s="165"/>
      <c r="C13" s="165"/>
      <c r="D13" s="166">
        <f t="shared" si="2"/>
        <v>0</v>
      </c>
      <c r="E13" s="213"/>
      <c r="F13" s="236">
        <f t="shared" si="3"/>
        <v>0</v>
      </c>
      <c r="G13" s="228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GU13" s="160"/>
    </row>
    <row r="14" spans="1:203" ht="20.25" customHeight="1">
      <c r="A14" s="207" t="s">
        <v>653</v>
      </c>
      <c r="B14" s="208">
        <v>2</v>
      </c>
      <c r="C14" s="208"/>
      <c r="D14" s="166">
        <f t="shared" si="2"/>
        <v>-2</v>
      </c>
      <c r="E14" s="213"/>
      <c r="F14" s="236">
        <f t="shared" si="3"/>
        <v>0</v>
      </c>
      <c r="G14" s="228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GU14" s="160"/>
    </row>
    <row r="15" spans="1:203" ht="20.25" customHeight="1">
      <c r="A15" s="161" t="s">
        <v>30</v>
      </c>
      <c r="B15" s="162">
        <f>SUM(B16:B20)</f>
        <v>118</v>
      </c>
      <c r="C15" s="162">
        <f>SUM(C16:C20)</f>
        <v>153</v>
      </c>
      <c r="D15" s="162">
        <f>SUM(D16:D20)</f>
        <v>35</v>
      </c>
      <c r="E15" s="213">
        <f t="shared" si="1"/>
        <v>29.66101694915254</v>
      </c>
      <c r="F15" s="237">
        <f>SUM(F16:F20)</f>
        <v>153</v>
      </c>
      <c r="G15" s="226">
        <f>SUM(G16:G20)</f>
        <v>0</v>
      </c>
      <c r="GU15" s="160"/>
    </row>
    <row r="16" spans="1:203" ht="23.25" customHeight="1">
      <c r="A16" s="163" t="s">
        <v>362</v>
      </c>
      <c r="B16" s="208">
        <v>117</v>
      </c>
      <c r="C16" s="208">
        <v>153</v>
      </c>
      <c r="D16" s="166">
        <f>C16-B16</f>
        <v>36</v>
      </c>
      <c r="E16" s="213">
        <f>D16/B16*100</f>
        <v>30.76923076923077</v>
      </c>
      <c r="F16" s="236">
        <f>C16+G16</f>
        <v>153</v>
      </c>
      <c r="G16" s="228"/>
      <c r="GU16" s="160"/>
    </row>
    <row r="17" spans="1:203" ht="23.25" customHeight="1">
      <c r="A17" s="163" t="s">
        <v>25</v>
      </c>
      <c r="B17" s="208">
        <v>1</v>
      </c>
      <c r="C17" s="208"/>
      <c r="D17" s="166">
        <f>C17-B17</f>
        <v>-1</v>
      </c>
      <c r="E17" s="213"/>
      <c r="F17" s="236">
        <f>C17+G17</f>
        <v>0</v>
      </c>
      <c r="G17" s="228"/>
      <c r="GU17" s="160"/>
    </row>
    <row r="18" spans="1:203" ht="20.25" customHeight="1">
      <c r="A18" s="163" t="s">
        <v>31</v>
      </c>
      <c r="B18" s="165"/>
      <c r="C18" s="215"/>
      <c r="D18" s="166">
        <f t="shared" si="2"/>
        <v>0</v>
      </c>
      <c r="E18" s="213"/>
      <c r="F18" s="236">
        <f t="shared" si="3"/>
        <v>0</v>
      </c>
      <c r="G18" s="228"/>
      <c r="GU18" s="160"/>
    </row>
    <row r="19" spans="1:203" ht="20.25" customHeight="1">
      <c r="A19" s="163" t="s">
        <v>32</v>
      </c>
      <c r="B19" s="165"/>
      <c r="C19" s="165"/>
      <c r="D19" s="166">
        <f t="shared" si="2"/>
        <v>0</v>
      </c>
      <c r="E19" s="213"/>
      <c r="F19" s="236">
        <f t="shared" si="3"/>
        <v>0</v>
      </c>
      <c r="G19" s="228"/>
      <c r="GU19" s="160"/>
    </row>
    <row r="20" spans="1:203" ht="20.25" customHeight="1">
      <c r="A20" s="163" t="s">
        <v>50</v>
      </c>
      <c r="B20" s="165"/>
      <c r="C20" s="165"/>
      <c r="D20" s="166">
        <f t="shared" si="2"/>
        <v>0</v>
      </c>
      <c r="E20" s="213"/>
      <c r="F20" s="236">
        <f t="shared" si="3"/>
        <v>0</v>
      </c>
      <c r="G20" s="228"/>
      <c r="GU20" s="160"/>
    </row>
    <row r="21" spans="1:203" ht="20.25" customHeight="1">
      <c r="A21" s="161" t="s">
        <v>33</v>
      </c>
      <c r="B21" s="158">
        <f>SUM(B22:B25)</f>
        <v>9645</v>
      </c>
      <c r="C21" s="158">
        <f>SUM(C22:C25)</f>
        <v>6459</v>
      </c>
      <c r="D21" s="158">
        <f>SUM(D22:D25)</f>
        <v>-3186</v>
      </c>
      <c r="E21" s="213">
        <f t="shared" si="1"/>
        <v>-33.03265940902021</v>
      </c>
      <c r="F21" s="235">
        <f>SUM(F22:F25)</f>
        <v>6459</v>
      </c>
      <c r="G21" s="224">
        <f>SUM(G22:G25)</f>
        <v>0</v>
      </c>
      <c r="GU21" s="160"/>
    </row>
    <row r="22" spans="1:203" ht="20.25" customHeight="1">
      <c r="A22" s="163" t="s">
        <v>363</v>
      </c>
      <c r="B22" s="165">
        <v>9459</v>
      </c>
      <c r="C22" s="165">
        <v>6344</v>
      </c>
      <c r="D22" s="166">
        <f t="shared" si="2"/>
        <v>-3115</v>
      </c>
      <c r="E22" s="213">
        <f t="shared" si="1"/>
        <v>-32.93159953483455</v>
      </c>
      <c r="F22" s="236">
        <f t="shared" si="3"/>
        <v>6344</v>
      </c>
      <c r="G22" s="228"/>
      <c r="GU22" s="160"/>
    </row>
    <row r="23" spans="1:203" ht="20.25" customHeight="1">
      <c r="A23" s="163" t="s">
        <v>364</v>
      </c>
      <c r="B23" s="165">
        <v>180</v>
      </c>
      <c r="C23" s="165">
        <v>115</v>
      </c>
      <c r="D23" s="166">
        <f t="shared" si="2"/>
        <v>-65</v>
      </c>
      <c r="E23" s="213">
        <f t="shared" si="1"/>
        <v>-36.11111111111111</v>
      </c>
      <c r="F23" s="236">
        <f t="shared" si="3"/>
        <v>115</v>
      </c>
      <c r="G23" s="228"/>
      <c r="GU23" s="160"/>
    </row>
    <row r="24" spans="1:203" ht="20.25" customHeight="1">
      <c r="A24" s="163" t="s">
        <v>365</v>
      </c>
      <c r="B24" s="165"/>
      <c r="C24" s="165"/>
      <c r="D24" s="166">
        <f t="shared" si="2"/>
        <v>0</v>
      </c>
      <c r="E24" s="213"/>
      <c r="F24" s="236">
        <f t="shared" si="3"/>
        <v>0</v>
      </c>
      <c r="G24" s="228"/>
      <c r="GU24" s="160"/>
    </row>
    <row r="25" spans="1:203" ht="20.25" customHeight="1">
      <c r="A25" s="163" t="s">
        <v>366</v>
      </c>
      <c r="B25" s="165">
        <v>6</v>
      </c>
      <c r="C25" s="165"/>
      <c r="D25" s="166">
        <f t="shared" si="2"/>
        <v>-6</v>
      </c>
      <c r="E25" s="213">
        <f t="shared" si="1"/>
        <v>-100</v>
      </c>
      <c r="F25" s="236">
        <f t="shared" si="3"/>
        <v>0</v>
      </c>
      <c r="G25" s="228"/>
      <c r="GU25" s="160"/>
    </row>
    <row r="26" spans="1:203" ht="20.25" customHeight="1">
      <c r="A26" s="161" t="s">
        <v>34</v>
      </c>
      <c r="B26" s="162">
        <f>SUM(B27:B32)</f>
        <v>144</v>
      </c>
      <c r="C26" s="162">
        <f>SUM(C27:C32)</f>
        <v>190</v>
      </c>
      <c r="D26" s="162">
        <f>SUM(D27:D32)</f>
        <v>46</v>
      </c>
      <c r="E26" s="213">
        <f t="shared" si="1"/>
        <v>31.944444444444443</v>
      </c>
      <c r="F26" s="237">
        <f>SUM(F27:F32)</f>
        <v>190</v>
      </c>
      <c r="G26" s="226">
        <f>SUM(G27:G32)</f>
        <v>0</v>
      </c>
      <c r="GU26" s="160"/>
    </row>
    <row r="27" spans="1:203" ht="20.25" customHeight="1">
      <c r="A27" s="163" t="s">
        <v>367</v>
      </c>
      <c r="B27" s="165">
        <v>138</v>
      </c>
      <c r="C27" s="165">
        <v>190</v>
      </c>
      <c r="D27" s="166">
        <f t="shared" si="2"/>
        <v>52</v>
      </c>
      <c r="E27" s="213">
        <f t="shared" si="1"/>
        <v>37.68115942028986</v>
      </c>
      <c r="F27" s="236">
        <f t="shared" si="3"/>
        <v>190</v>
      </c>
      <c r="G27" s="228"/>
      <c r="GU27" s="160"/>
    </row>
    <row r="28" spans="1:203" ht="20.25" customHeight="1">
      <c r="A28" s="163" t="s">
        <v>368</v>
      </c>
      <c r="B28" s="165"/>
      <c r="C28" s="165"/>
      <c r="D28" s="166">
        <f t="shared" si="2"/>
        <v>0</v>
      </c>
      <c r="E28" s="213"/>
      <c r="F28" s="236">
        <f t="shared" si="3"/>
        <v>0</v>
      </c>
      <c r="G28" s="228"/>
      <c r="GU28" s="160"/>
    </row>
    <row r="29" spans="1:203" ht="20.25" customHeight="1">
      <c r="A29" s="163" t="s">
        <v>369</v>
      </c>
      <c r="B29" s="165"/>
      <c r="C29" s="165"/>
      <c r="D29" s="166">
        <f t="shared" si="2"/>
        <v>0</v>
      </c>
      <c r="E29" s="213"/>
      <c r="F29" s="236">
        <f t="shared" si="3"/>
        <v>0</v>
      </c>
      <c r="G29" s="228"/>
      <c r="GU29" s="160"/>
    </row>
    <row r="30" spans="1:203" ht="20.25" customHeight="1">
      <c r="A30" s="163" t="s">
        <v>370</v>
      </c>
      <c r="B30" s="165"/>
      <c r="C30" s="165"/>
      <c r="D30" s="166">
        <f t="shared" si="2"/>
        <v>0</v>
      </c>
      <c r="E30" s="213"/>
      <c r="F30" s="236">
        <f t="shared" si="3"/>
        <v>0</v>
      </c>
      <c r="G30" s="228"/>
      <c r="GU30" s="160"/>
    </row>
    <row r="31" spans="1:203" ht="20.25" customHeight="1">
      <c r="A31" s="191" t="s">
        <v>728</v>
      </c>
      <c r="B31" s="165">
        <v>6</v>
      </c>
      <c r="C31" s="165"/>
      <c r="D31" s="166">
        <f t="shared" si="2"/>
        <v>-6</v>
      </c>
      <c r="E31" s="213">
        <f t="shared" si="1"/>
        <v>-100</v>
      </c>
      <c r="F31" s="236">
        <f t="shared" si="3"/>
        <v>0</v>
      </c>
      <c r="G31" s="228"/>
      <c r="GU31" s="160"/>
    </row>
    <row r="32" spans="1:203" ht="20.25" customHeight="1">
      <c r="A32" s="163" t="s">
        <v>35</v>
      </c>
      <c r="B32" s="165"/>
      <c r="C32" s="165"/>
      <c r="D32" s="166">
        <f t="shared" si="2"/>
        <v>0</v>
      </c>
      <c r="E32" s="213"/>
      <c r="F32" s="236">
        <f t="shared" si="3"/>
        <v>0</v>
      </c>
      <c r="G32" s="228"/>
      <c r="GU32" s="160"/>
    </row>
    <row r="33" spans="1:203" ht="20.25" customHeight="1">
      <c r="A33" s="161" t="s">
        <v>36</v>
      </c>
      <c r="B33" s="162">
        <f>SUM(B34:B36)</f>
        <v>76</v>
      </c>
      <c r="C33" s="162">
        <f>SUM(C34:C36)</f>
        <v>79</v>
      </c>
      <c r="D33" s="162">
        <f>SUM(D34:D36)</f>
        <v>3</v>
      </c>
      <c r="E33" s="213">
        <f t="shared" si="1"/>
        <v>3.9473684210526314</v>
      </c>
      <c r="F33" s="237">
        <f>SUM(F34:F36)</f>
        <v>79</v>
      </c>
      <c r="G33" s="226">
        <f>SUM(G34:G36)</f>
        <v>0</v>
      </c>
      <c r="GU33" s="160"/>
    </row>
    <row r="34" spans="1:203" ht="20.25" customHeight="1">
      <c r="A34" s="163" t="s">
        <v>371</v>
      </c>
      <c r="B34" s="165">
        <v>65</v>
      </c>
      <c r="C34" s="165">
        <v>79</v>
      </c>
      <c r="D34" s="166">
        <f t="shared" si="2"/>
        <v>14</v>
      </c>
      <c r="E34" s="213">
        <f t="shared" si="1"/>
        <v>21.53846153846154</v>
      </c>
      <c r="F34" s="236">
        <f t="shared" si="3"/>
        <v>79</v>
      </c>
      <c r="G34" s="228"/>
      <c r="GU34" s="160"/>
    </row>
    <row r="35" spans="1:203" ht="20.25" customHeight="1">
      <c r="A35" s="163" t="s">
        <v>37</v>
      </c>
      <c r="B35" s="165">
        <v>11</v>
      </c>
      <c r="C35" s="165"/>
      <c r="D35" s="166">
        <f t="shared" si="2"/>
        <v>-11</v>
      </c>
      <c r="E35" s="213"/>
      <c r="F35" s="236">
        <f t="shared" si="3"/>
        <v>0</v>
      </c>
      <c r="G35" s="228"/>
      <c r="GU35" s="160"/>
    </row>
    <row r="36" spans="1:203" ht="20.25" customHeight="1">
      <c r="A36" s="163" t="s">
        <v>372</v>
      </c>
      <c r="B36" s="165"/>
      <c r="C36" s="165"/>
      <c r="D36" s="166">
        <f t="shared" si="2"/>
        <v>0</v>
      </c>
      <c r="E36" s="213" t="e">
        <f t="shared" si="1"/>
        <v>#DIV/0!</v>
      </c>
      <c r="F36" s="236">
        <f t="shared" si="3"/>
        <v>0</v>
      </c>
      <c r="G36" s="228"/>
      <c r="GU36" s="160"/>
    </row>
    <row r="37" spans="1:203" ht="20.25" customHeight="1">
      <c r="A37" s="161" t="s">
        <v>38</v>
      </c>
      <c r="B37" s="162">
        <f>SUM(B38:B42)</f>
        <v>644</v>
      </c>
      <c r="C37" s="162">
        <f>SUM(C38:C42)</f>
        <v>679</v>
      </c>
      <c r="D37" s="162">
        <f>SUM(D38:D42)</f>
        <v>35</v>
      </c>
      <c r="E37" s="213">
        <f t="shared" si="1"/>
        <v>5.434782608695652</v>
      </c>
      <c r="F37" s="237">
        <f>SUM(F38:F42)</f>
        <v>679</v>
      </c>
      <c r="G37" s="226">
        <f>SUM(G38:G42)</f>
        <v>0</v>
      </c>
      <c r="GU37" s="160"/>
    </row>
    <row r="38" spans="1:203" ht="20.25" customHeight="1">
      <c r="A38" s="163" t="s">
        <v>373</v>
      </c>
      <c r="B38" s="165">
        <v>270</v>
      </c>
      <c r="C38" s="165">
        <v>307</v>
      </c>
      <c r="D38" s="166">
        <f t="shared" si="2"/>
        <v>37</v>
      </c>
      <c r="E38" s="213">
        <f t="shared" si="1"/>
        <v>13.703703703703704</v>
      </c>
      <c r="F38" s="236">
        <f t="shared" si="3"/>
        <v>307</v>
      </c>
      <c r="G38" s="228"/>
      <c r="GU38" s="160"/>
    </row>
    <row r="39" spans="1:203" ht="20.25" customHeight="1">
      <c r="A39" s="163" t="s">
        <v>374</v>
      </c>
      <c r="B39" s="165">
        <v>182</v>
      </c>
      <c r="C39" s="165">
        <v>150</v>
      </c>
      <c r="D39" s="166">
        <f t="shared" si="2"/>
        <v>-32</v>
      </c>
      <c r="E39" s="213">
        <f t="shared" si="1"/>
        <v>-17.582417582417584</v>
      </c>
      <c r="F39" s="236">
        <f t="shared" si="3"/>
        <v>150</v>
      </c>
      <c r="G39" s="228"/>
      <c r="GU39" s="160"/>
    </row>
    <row r="40" spans="1:203" ht="20.25" customHeight="1">
      <c r="A40" s="163" t="s">
        <v>375</v>
      </c>
      <c r="B40" s="165"/>
      <c r="C40" s="165"/>
      <c r="D40" s="166">
        <f t="shared" si="2"/>
        <v>0</v>
      </c>
      <c r="E40" s="213"/>
      <c r="F40" s="236">
        <f t="shared" si="3"/>
        <v>0</v>
      </c>
      <c r="G40" s="228"/>
      <c r="GU40" s="160"/>
    </row>
    <row r="41" spans="1:203" ht="20.25" customHeight="1">
      <c r="A41" s="163" t="s">
        <v>376</v>
      </c>
      <c r="B41" s="165">
        <v>185</v>
      </c>
      <c r="C41" s="165">
        <v>222</v>
      </c>
      <c r="D41" s="166">
        <f t="shared" si="2"/>
        <v>37</v>
      </c>
      <c r="E41" s="213">
        <f t="shared" si="1"/>
        <v>20</v>
      </c>
      <c r="F41" s="236">
        <f t="shared" si="3"/>
        <v>222</v>
      </c>
      <c r="G41" s="228"/>
      <c r="GU41" s="160"/>
    </row>
    <row r="42" spans="1:203" ht="20.25" customHeight="1">
      <c r="A42" s="163" t="s">
        <v>377</v>
      </c>
      <c r="B42" s="165">
        <v>7</v>
      </c>
      <c r="C42" s="165"/>
      <c r="D42" s="166">
        <f t="shared" si="2"/>
        <v>-7</v>
      </c>
      <c r="E42" s="213">
        <f t="shared" si="1"/>
        <v>-100</v>
      </c>
      <c r="F42" s="236">
        <f t="shared" si="3"/>
        <v>0</v>
      </c>
      <c r="G42" s="228"/>
      <c r="GU42" s="160"/>
    </row>
    <row r="43" spans="1:203" ht="20.25" customHeight="1">
      <c r="A43" s="161" t="s">
        <v>39</v>
      </c>
      <c r="B43" s="158">
        <f>SUM(B44:B44)</f>
        <v>1349</v>
      </c>
      <c r="C43" s="158">
        <f>SUM(C44:C44)</f>
        <v>1643</v>
      </c>
      <c r="D43" s="158">
        <f>SUM(D44:D44)</f>
        <v>294</v>
      </c>
      <c r="E43" s="213">
        <f t="shared" si="1"/>
        <v>21.7939214232765</v>
      </c>
      <c r="F43" s="235">
        <f>SUM(F44:F44)</f>
        <v>1643</v>
      </c>
      <c r="G43" s="224">
        <f>SUM(G44:G44)</f>
        <v>0</v>
      </c>
      <c r="GU43" s="160"/>
    </row>
    <row r="44" spans="1:203" ht="20.25" customHeight="1">
      <c r="A44" s="191" t="s">
        <v>729</v>
      </c>
      <c r="B44" s="165">
        <v>1349</v>
      </c>
      <c r="C44" s="165">
        <v>1643</v>
      </c>
      <c r="D44" s="166">
        <f t="shared" si="2"/>
        <v>294</v>
      </c>
      <c r="E44" s="213">
        <f t="shared" si="1"/>
        <v>21.7939214232765</v>
      </c>
      <c r="F44" s="236">
        <f t="shared" si="3"/>
        <v>1643</v>
      </c>
      <c r="G44" s="228"/>
      <c r="GU44" s="160"/>
    </row>
    <row r="45" spans="1:203" ht="20.25" customHeight="1">
      <c r="A45" s="161" t="s">
        <v>40</v>
      </c>
      <c r="B45" s="162">
        <f>SUM(B46:B49)</f>
        <v>159</v>
      </c>
      <c r="C45" s="162">
        <f>SUM(C46:C49)</f>
        <v>150</v>
      </c>
      <c r="D45" s="162">
        <f>SUM(D46:D49)</f>
        <v>-9</v>
      </c>
      <c r="E45" s="213">
        <f t="shared" si="1"/>
        <v>-5.660377358490567</v>
      </c>
      <c r="F45" s="237">
        <f>SUM(F46:F49)</f>
        <v>163</v>
      </c>
      <c r="G45" s="226">
        <f>SUM(G46:G49)</f>
        <v>13</v>
      </c>
      <c r="GU45" s="160"/>
    </row>
    <row r="46" spans="1:203" ht="20.25" customHeight="1">
      <c r="A46" s="163" t="s">
        <v>378</v>
      </c>
      <c r="B46" s="165">
        <v>146</v>
      </c>
      <c r="C46" s="165">
        <v>150</v>
      </c>
      <c r="D46" s="166">
        <f t="shared" si="2"/>
        <v>4</v>
      </c>
      <c r="E46" s="213">
        <f t="shared" si="1"/>
        <v>2.73972602739726</v>
      </c>
      <c r="F46" s="236">
        <f t="shared" si="3"/>
        <v>150</v>
      </c>
      <c r="G46" s="228"/>
      <c r="GU46" s="160"/>
    </row>
    <row r="47" spans="1:203" ht="20.25" customHeight="1">
      <c r="A47" s="163" t="s">
        <v>379</v>
      </c>
      <c r="B47" s="165">
        <v>13</v>
      </c>
      <c r="C47" s="165"/>
      <c r="D47" s="166">
        <f t="shared" si="2"/>
        <v>-13</v>
      </c>
      <c r="E47" s="213"/>
      <c r="F47" s="236">
        <f t="shared" si="3"/>
        <v>0</v>
      </c>
      <c r="G47" s="228"/>
      <c r="GU47" s="160"/>
    </row>
    <row r="48" spans="1:203" ht="20.25" customHeight="1">
      <c r="A48" s="163" t="s">
        <v>41</v>
      </c>
      <c r="B48" s="165"/>
      <c r="C48" s="165"/>
      <c r="D48" s="166">
        <f t="shared" si="2"/>
        <v>0</v>
      </c>
      <c r="E48" s="213"/>
      <c r="F48" s="236">
        <f t="shared" si="3"/>
        <v>0</v>
      </c>
      <c r="G48" s="228"/>
      <c r="GU48" s="160"/>
    </row>
    <row r="49" spans="1:203" ht="20.25" customHeight="1">
      <c r="A49" s="163" t="s">
        <v>380</v>
      </c>
      <c r="B49" s="165"/>
      <c r="C49" s="165"/>
      <c r="D49" s="166">
        <f t="shared" si="2"/>
        <v>0</v>
      </c>
      <c r="E49" s="213"/>
      <c r="F49" s="236">
        <f t="shared" si="3"/>
        <v>13</v>
      </c>
      <c r="G49" s="228">
        <v>13</v>
      </c>
      <c r="GU49" s="160"/>
    </row>
    <row r="50" spans="1:203" ht="20.25" customHeight="1">
      <c r="A50" s="161" t="s">
        <v>42</v>
      </c>
      <c r="B50" s="162">
        <f>B51+B52</f>
        <v>595</v>
      </c>
      <c r="C50" s="162">
        <f>C51+C52</f>
        <v>590</v>
      </c>
      <c r="D50" s="162">
        <f>D51+D52</f>
        <v>-5</v>
      </c>
      <c r="E50" s="213">
        <f t="shared" si="1"/>
        <v>-0.8403361344537815</v>
      </c>
      <c r="F50" s="237">
        <f>F51+F52</f>
        <v>592</v>
      </c>
      <c r="G50" s="226">
        <f>G51+G52</f>
        <v>2</v>
      </c>
      <c r="GU50" s="160"/>
    </row>
    <row r="51" spans="1:203" ht="20.25" customHeight="1">
      <c r="A51" s="163" t="s">
        <v>381</v>
      </c>
      <c r="B51" s="165">
        <v>530</v>
      </c>
      <c r="C51" s="165">
        <v>590</v>
      </c>
      <c r="D51" s="166">
        <f t="shared" si="2"/>
        <v>60</v>
      </c>
      <c r="E51" s="213">
        <f t="shared" si="1"/>
        <v>11.320754716981133</v>
      </c>
      <c r="F51" s="236">
        <f t="shared" si="3"/>
        <v>590</v>
      </c>
      <c r="G51" s="228"/>
      <c r="GU51" s="160"/>
    </row>
    <row r="52" spans="1:203" ht="20.25" customHeight="1">
      <c r="A52" s="163" t="s">
        <v>581</v>
      </c>
      <c r="B52" s="165">
        <v>65</v>
      </c>
      <c r="C52" s="165"/>
      <c r="D52" s="166">
        <f t="shared" si="2"/>
        <v>-65</v>
      </c>
      <c r="E52" s="213">
        <f t="shared" si="1"/>
        <v>-100</v>
      </c>
      <c r="F52" s="236">
        <f t="shared" si="3"/>
        <v>2</v>
      </c>
      <c r="G52" s="228">
        <v>2</v>
      </c>
      <c r="GU52" s="160"/>
    </row>
    <row r="53" spans="1:203" ht="20.25" customHeight="1">
      <c r="A53" s="161" t="s">
        <v>43</v>
      </c>
      <c r="B53" s="162">
        <f>SUM(B54:B57)</f>
        <v>97</v>
      </c>
      <c r="C53" s="162">
        <f>SUM(C54:C57)</f>
        <v>116</v>
      </c>
      <c r="D53" s="162">
        <f>SUM(D54:D57)</f>
        <v>19</v>
      </c>
      <c r="E53" s="213">
        <f t="shared" si="1"/>
        <v>19.587628865979383</v>
      </c>
      <c r="F53" s="237">
        <f>SUM(F54:F57)</f>
        <v>116</v>
      </c>
      <c r="G53" s="226">
        <f>SUM(G54:G57)</f>
        <v>0</v>
      </c>
      <c r="GU53" s="160"/>
    </row>
    <row r="54" spans="1:203" ht="20.25" customHeight="1">
      <c r="A54" s="163" t="s">
        <v>382</v>
      </c>
      <c r="B54" s="165">
        <v>94</v>
      </c>
      <c r="C54" s="165">
        <v>112</v>
      </c>
      <c r="D54" s="166">
        <f t="shared" si="2"/>
        <v>18</v>
      </c>
      <c r="E54" s="213">
        <f t="shared" si="1"/>
        <v>19.148936170212767</v>
      </c>
      <c r="F54" s="236">
        <f t="shared" si="3"/>
        <v>112</v>
      </c>
      <c r="G54" s="228"/>
      <c r="GU54" s="160"/>
    </row>
    <row r="55" spans="1:203" ht="20.25" customHeight="1">
      <c r="A55" s="163" t="s">
        <v>44</v>
      </c>
      <c r="B55" s="165"/>
      <c r="C55" s="165"/>
      <c r="D55" s="166">
        <f t="shared" si="2"/>
        <v>0</v>
      </c>
      <c r="E55" s="213"/>
      <c r="F55" s="236">
        <f t="shared" si="3"/>
        <v>0</v>
      </c>
      <c r="G55" s="228"/>
      <c r="GU55" s="160"/>
    </row>
    <row r="56" spans="1:203" ht="20.25" customHeight="1">
      <c r="A56" s="163" t="s">
        <v>383</v>
      </c>
      <c r="B56" s="165"/>
      <c r="C56" s="165"/>
      <c r="D56" s="166">
        <f t="shared" si="2"/>
        <v>0</v>
      </c>
      <c r="E56" s="213" t="e">
        <f t="shared" si="1"/>
        <v>#DIV/0!</v>
      </c>
      <c r="F56" s="236">
        <f t="shared" si="3"/>
        <v>0</v>
      </c>
      <c r="G56" s="228"/>
      <c r="GU56" s="160"/>
    </row>
    <row r="57" spans="1:203" ht="20.25" customHeight="1">
      <c r="A57" s="163" t="s">
        <v>384</v>
      </c>
      <c r="B57" s="165">
        <v>3</v>
      </c>
      <c r="C57" s="165">
        <v>4</v>
      </c>
      <c r="D57" s="166">
        <f t="shared" si="2"/>
        <v>1</v>
      </c>
      <c r="E57" s="213">
        <f t="shared" si="1"/>
        <v>33.33333333333333</v>
      </c>
      <c r="F57" s="236">
        <f t="shared" si="3"/>
        <v>4</v>
      </c>
      <c r="G57" s="228"/>
      <c r="GU57" s="160"/>
    </row>
    <row r="58" spans="1:203" ht="20.25" customHeight="1">
      <c r="A58" s="161" t="s">
        <v>45</v>
      </c>
      <c r="B58" s="162">
        <f>SUM(B59:B60)</f>
        <v>0</v>
      </c>
      <c r="C58" s="162">
        <f>SUM(C59:C60)</f>
        <v>0</v>
      </c>
      <c r="D58" s="162">
        <f>SUM(D59:D60)</f>
        <v>0</v>
      </c>
      <c r="E58" s="213" t="e">
        <f t="shared" si="1"/>
        <v>#DIV/0!</v>
      </c>
      <c r="F58" s="237">
        <f>SUM(F59:F60)</f>
        <v>0</v>
      </c>
      <c r="G58" s="226">
        <f>SUM(G59:G60)</f>
        <v>0</v>
      </c>
      <c r="GU58" s="160"/>
    </row>
    <row r="59" spans="1:203" ht="20.25" customHeight="1">
      <c r="A59" s="163" t="s">
        <v>385</v>
      </c>
      <c r="B59" s="165"/>
      <c r="C59" s="165"/>
      <c r="D59" s="166">
        <f t="shared" si="2"/>
        <v>0</v>
      </c>
      <c r="E59" s="213" t="e">
        <f t="shared" si="1"/>
        <v>#DIV/0!</v>
      </c>
      <c r="F59" s="236">
        <f t="shared" si="3"/>
        <v>0</v>
      </c>
      <c r="G59" s="228"/>
      <c r="GU59" s="160"/>
    </row>
    <row r="60" spans="1:203" ht="20.25" customHeight="1">
      <c r="A60" s="163" t="s">
        <v>46</v>
      </c>
      <c r="B60" s="165"/>
      <c r="C60" s="165"/>
      <c r="D60" s="166">
        <f t="shared" si="2"/>
        <v>0</v>
      </c>
      <c r="E60" s="213"/>
      <c r="F60" s="236">
        <f t="shared" si="3"/>
        <v>0</v>
      </c>
      <c r="G60" s="228"/>
      <c r="GU60" s="160"/>
    </row>
    <row r="61" spans="1:203" ht="20.25" customHeight="1">
      <c r="A61" s="161" t="s">
        <v>47</v>
      </c>
      <c r="B61" s="162">
        <f>B62+B63</f>
        <v>60</v>
      </c>
      <c r="C61" s="162">
        <f>SUM(C62:C63)</f>
        <v>47</v>
      </c>
      <c r="D61" s="162">
        <f>SUM(D62:D63)</f>
        <v>-13</v>
      </c>
      <c r="E61" s="213">
        <f t="shared" si="1"/>
        <v>-21.666666666666668</v>
      </c>
      <c r="F61" s="237">
        <f>SUM(F62:F63)</f>
        <v>47</v>
      </c>
      <c r="G61" s="226">
        <f>SUM(G62:G63)</f>
        <v>0</v>
      </c>
      <c r="GU61" s="160"/>
    </row>
    <row r="62" spans="1:203" ht="20.25" customHeight="1">
      <c r="A62" s="163" t="s">
        <v>386</v>
      </c>
      <c r="B62" s="165"/>
      <c r="C62" s="165">
        <v>47</v>
      </c>
      <c r="D62" s="166">
        <f t="shared" si="2"/>
        <v>47</v>
      </c>
      <c r="E62" s="213" t="e">
        <f t="shared" si="1"/>
        <v>#DIV/0!</v>
      </c>
      <c r="F62" s="236">
        <f t="shared" si="3"/>
        <v>47</v>
      </c>
      <c r="G62" s="228"/>
      <c r="GU62" s="160"/>
    </row>
    <row r="63" spans="1:203" ht="20.25" customHeight="1">
      <c r="A63" s="163" t="s">
        <v>48</v>
      </c>
      <c r="B63" s="165">
        <v>60</v>
      </c>
      <c r="C63" s="165"/>
      <c r="D63" s="166">
        <f t="shared" si="2"/>
        <v>-60</v>
      </c>
      <c r="E63" s="213"/>
      <c r="F63" s="236">
        <f t="shared" si="3"/>
        <v>0</v>
      </c>
      <c r="G63" s="228"/>
      <c r="GU63" s="160"/>
    </row>
    <row r="64" spans="1:203" ht="20.25" customHeight="1">
      <c r="A64" s="161" t="s">
        <v>49</v>
      </c>
      <c r="B64" s="162">
        <f>B65+B66</f>
        <v>20</v>
      </c>
      <c r="C64" s="162">
        <f>C65</f>
        <v>22</v>
      </c>
      <c r="D64" s="162">
        <f>D65</f>
        <v>2</v>
      </c>
      <c r="E64" s="213">
        <f aca="true" t="shared" si="4" ref="E64:E120">D64/B64*100</f>
        <v>10</v>
      </c>
      <c r="F64" s="237">
        <f>F65</f>
        <v>22</v>
      </c>
      <c r="G64" s="226">
        <f>G65</f>
        <v>0</v>
      </c>
      <c r="GU64" s="160"/>
    </row>
    <row r="65" spans="1:203" ht="20.25" customHeight="1">
      <c r="A65" s="163" t="s">
        <v>387</v>
      </c>
      <c r="B65" s="165">
        <v>20</v>
      </c>
      <c r="C65" s="165">
        <v>22</v>
      </c>
      <c r="D65" s="166">
        <f aca="true" t="shared" si="5" ref="D65:D133">C65-B65</f>
        <v>2</v>
      </c>
      <c r="E65" s="213">
        <f t="shared" si="4"/>
        <v>10</v>
      </c>
      <c r="F65" s="236">
        <f t="shared" si="3"/>
        <v>22</v>
      </c>
      <c r="G65" s="228"/>
      <c r="GU65" s="170"/>
    </row>
    <row r="66" spans="1:203" ht="20.25" customHeight="1">
      <c r="A66" s="163" t="s">
        <v>598</v>
      </c>
      <c r="B66" s="164"/>
      <c r="C66" s="165"/>
      <c r="D66" s="166">
        <f>C66-B66</f>
        <v>0</v>
      </c>
      <c r="E66" s="213"/>
      <c r="F66" s="236">
        <f t="shared" si="3"/>
        <v>0</v>
      </c>
      <c r="G66" s="228"/>
      <c r="GU66" s="170"/>
    </row>
    <row r="67" spans="1:203" ht="20.25" customHeight="1">
      <c r="A67" s="161" t="s">
        <v>51</v>
      </c>
      <c r="B67" s="162">
        <f>SUM(B68:B70)</f>
        <v>69</v>
      </c>
      <c r="C67" s="162">
        <f>SUM(C68:C70)</f>
        <v>127</v>
      </c>
      <c r="D67" s="162">
        <f>SUM(D68:D70)</f>
        <v>58</v>
      </c>
      <c r="E67" s="213">
        <f t="shared" si="4"/>
        <v>84.05797101449275</v>
      </c>
      <c r="F67" s="237">
        <f>SUM(F68:F70)</f>
        <v>127</v>
      </c>
      <c r="G67" s="226">
        <f>SUM(G68:G70)</f>
        <v>0</v>
      </c>
      <c r="GU67" s="160"/>
    </row>
    <row r="68" spans="1:203" ht="20.25" customHeight="1">
      <c r="A68" s="163" t="s">
        <v>388</v>
      </c>
      <c r="B68" s="165">
        <v>69</v>
      </c>
      <c r="C68" s="165">
        <v>127</v>
      </c>
      <c r="D68" s="166">
        <f t="shared" si="5"/>
        <v>58</v>
      </c>
      <c r="E68" s="213">
        <f t="shared" si="4"/>
        <v>84.05797101449275</v>
      </c>
      <c r="F68" s="236">
        <f aca="true" t="shared" si="6" ref="F68:F124">C68+G68</f>
        <v>127</v>
      </c>
      <c r="G68" s="228"/>
      <c r="GU68" s="160"/>
    </row>
    <row r="69" spans="1:203" ht="20.25" customHeight="1">
      <c r="A69" s="163" t="s">
        <v>389</v>
      </c>
      <c r="B69" s="165"/>
      <c r="C69" s="165"/>
      <c r="D69" s="166">
        <f t="shared" si="5"/>
        <v>0</v>
      </c>
      <c r="E69" s="213"/>
      <c r="F69" s="236">
        <f t="shared" si="6"/>
        <v>0</v>
      </c>
      <c r="G69" s="228"/>
      <c r="GU69" s="160"/>
    </row>
    <row r="70" spans="1:203" ht="20.25" customHeight="1">
      <c r="A70" s="163" t="s">
        <v>390</v>
      </c>
      <c r="B70" s="164"/>
      <c r="C70" s="165"/>
      <c r="D70" s="166">
        <f t="shared" si="5"/>
        <v>0</v>
      </c>
      <c r="E70" s="213"/>
      <c r="F70" s="236">
        <f t="shared" si="6"/>
        <v>0</v>
      </c>
      <c r="G70" s="228"/>
      <c r="GU70" s="160"/>
    </row>
    <row r="71" spans="1:203" ht="20.25" customHeight="1">
      <c r="A71" s="161" t="s">
        <v>52</v>
      </c>
      <c r="B71" s="162">
        <f>SUM(B72:B73)</f>
        <v>941</v>
      </c>
      <c r="C71" s="162">
        <f>SUM(C72:C73)</f>
        <v>954</v>
      </c>
      <c r="D71" s="162">
        <f>SUM(D72:D73)</f>
        <v>13</v>
      </c>
      <c r="E71" s="213">
        <f t="shared" si="4"/>
        <v>1.381509032943677</v>
      </c>
      <c r="F71" s="237">
        <f>SUM(F72:F73)</f>
        <v>954</v>
      </c>
      <c r="G71" s="226">
        <f>SUM(G72:G73)</f>
        <v>0</v>
      </c>
      <c r="GU71" s="160"/>
    </row>
    <row r="72" spans="1:203" ht="20.25" customHeight="1">
      <c r="A72" s="163" t="s">
        <v>391</v>
      </c>
      <c r="B72" s="165">
        <v>941</v>
      </c>
      <c r="C72" s="165">
        <v>954</v>
      </c>
      <c r="D72" s="166">
        <f t="shared" si="5"/>
        <v>13</v>
      </c>
      <c r="E72" s="213">
        <f t="shared" si="4"/>
        <v>1.381509032943677</v>
      </c>
      <c r="F72" s="236">
        <f t="shared" si="6"/>
        <v>954</v>
      </c>
      <c r="G72" s="228"/>
      <c r="GU72" s="160"/>
    </row>
    <row r="73" spans="1:203" ht="20.25" customHeight="1">
      <c r="A73" s="163" t="s">
        <v>392</v>
      </c>
      <c r="B73" s="165"/>
      <c r="C73" s="165"/>
      <c r="D73" s="166">
        <f t="shared" si="5"/>
        <v>0</v>
      </c>
      <c r="E73" s="213" t="e">
        <f t="shared" si="4"/>
        <v>#DIV/0!</v>
      </c>
      <c r="F73" s="236">
        <f t="shared" si="6"/>
        <v>0</v>
      </c>
      <c r="G73" s="228"/>
      <c r="GU73" s="160"/>
    </row>
    <row r="74" spans="1:203" ht="20.25" customHeight="1">
      <c r="A74" s="161" t="s">
        <v>53</v>
      </c>
      <c r="B74" s="162">
        <f>SUM(B75:B77)</f>
        <v>295</v>
      </c>
      <c r="C74" s="162">
        <f>SUM(C75:C77)</f>
        <v>262</v>
      </c>
      <c r="D74" s="162">
        <f>SUM(D75:D77)</f>
        <v>-33</v>
      </c>
      <c r="E74" s="213">
        <f t="shared" si="4"/>
        <v>-11.186440677966102</v>
      </c>
      <c r="F74" s="237">
        <f>SUM(F75:F77)</f>
        <v>619</v>
      </c>
      <c r="G74" s="226">
        <f>SUM(G75:G77)</f>
        <v>357</v>
      </c>
      <c r="GU74" s="160"/>
    </row>
    <row r="75" spans="1:203" ht="20.25" customHeight="1">
      <c r="A75" s="163" t="s">
        <v>393</v>
      </c>
      <c r="B75" s="165">
        <f>159+33</f>
        <v>192</v>
      </c>
      <c r="C75" s="165">
        <v>199</v>
      </c>
      <c r="D75" s="166">
        <f t="shared" si="5"/>
        <v>7</v>
      </c>
      <c r="E75" s="213">
        <f t="shared" si="4"/>
        <v>3.6458333333333335</v>
      </c>
      <c r="F75" s="236">
        <f t="shared" si="6"/>
        <v>199</v>
      </c>
      <c r="G75" s="228"/>
      <c r="GU75" s="160"/>
    </row>
    <row r="76" spans="1:203" ht="20.25" customHeight="1">
      <c r="A76" s="163" t="s">
        <v>394</v>
      </c>
      <c r="B76" s="165">
        <v>70</v>
      </c>
      <c r="C76" s="165"/>
      <c r="D76" s="166">
        <f t="shared" si="5"/>
        <v>-70</v>
      </c>
      <c r="E76" s="213">
        <f t="shared" si="4"/>
        <v>-100</v>
      </c>
      <c r="F76" s="236">
        <f t="shared" si="6"/>
        <v>357</v>
      </c>
      <c r="G76" s="228">
        <v>357</v>
      </c>
      <c r="GU76" s="160"/>
    </row>
    <row r="77" spans="1:203" ht="20.25" customHeight="1">
      <c r="A77" s="163" t="s">
        <v>395</v>
      </c>
      <c r="B77" s="165">
        <v>33</v>
      </c>
      <c r="C77" s="165">
        <v>63</v>
      </c>
      <c r="D77" s="166">
        <f t="shared" si="5"/>
        <v>30</v>
      </c>
      <c r="E77" s="213">
        <f t="shared" si="4"/>
        <v>90.9090909090909</v>
      </c>
      <c r="F77" s="236">
        <f t="shared" si="6"/>
        <v>63</v>
      </c>
      <c r="G77" s="228"/>
      <c r="GU77" s="160"/>
    </row>
    <row r="78" spans="1:203" ht="20.25" customHeight="1">
      <c r="A78" s="161" t="s">
        <v>54</v>
      </c>
      <c r="B78" s="162">
        <f>SUM(B79:B81)</f>
        <v>76</v>
      </c>
      <c r="C78" s="162">
        <f>SUM(C79:C81)</f>
        <v>108</v>
      </c>
      <c r="D78" s="162">
        <f>SUM(D79:D81)</f>
        <v>32</v>
      </c>
      <c r="E78" s="213">
        <f t="shared" si="4"/>
        <v>42.10526315789473</v>
      </c>
      <c r="F78" s="237">
        <f>SUM(F79:F81)</f>
        <v>108</v>
      </c>
      <c r="G78" s="226">
        <f>SUM(G79:G81)</f>
        <v>0</v>
      </c>
      <c r="GU78" s="160"/>
    </row>
    <row r="79" spans="1:203" ht="20.25" customHeight="1">
      <c r="A79" s="163" t="s">
        <v>396</v>
      </c>
      <c r="B79" s="165">
        <v>76</v>
      </c>
      <c r="C79" s="165">
        <v>88</v>
      </c>
      <c r="D79" s="166">
        <f t="shared" si="5"/>
        <v>12</v>
      </c>
      <c r="E79" s="213">
        <f t="shared" si="4"/>
        <v>15.789473684210526</v>
      </c>
      <c r="F79" s="236">
        <f t="shared" si="6"/>
        <v>88</v>
      </c>
      <c r="G79" s="228"/>
      <c r="GU79" s="160"/>
    </row>
    <row r="80" spans="1:203" ht="20.25" customHeight="1">
      <c r="A80" s="163" t="s">
        <v>397</v>
      </c>
      <c r="B80" s="165"/>
      <c r="C80" s="165"/>
      <c r="D80" s="166">
        <f t="shared" si="5"/>
        <v>0</v>
      </c>
      <c r="E80" s="213"/>
      <c r="F80" s="236">
        <f t="shared" si="6"/>
        <v>0</v>
      </c>
      <c r="G80" s="228"/>
      <c r="GU80" s="160"/>
    </row>
    <row r="81" spans="1:203" ht="20.25" customHeight="1">
      <c r="A81" s="169" t="s">
        <v>398</v>
      </c>
      <c r="B81" s="165"/>
      <c r="C81" s="165">
        <v>20</v>
      </c>
      <c r="D81" s="166">
        <f t="shared" si="5"/>
        <v>20</v>
      </c>
      <c r="E81" s="213" t="e">
        <f t="shared" si="4"/>
        <v>#DIV/0!</v>
      </c>
      <c r="F81" s="236">
        <f t="shared" si="6"/>
        <v>20</v>
      </c>
      <c r="G81" s="228"/>
      <c r="GU81" s="160"/>
    </row>
    <row r="82" spans="1:203" ht="20.25" customHeight="1">
      <c r="A82" s="161" t="s">
        <v>55</v>
      </c>
      <c r="B82" s="162">
        <f>SUM(B83:B85)</f>
        <v>73</v>
      </c>
      <c r="C82" s="162">
        <f>SUM(C83:C85)</f>
        <v>68</v>
      </c>
      <c r="D82" s="162">
        <f>SUM(D83:D85)</f>
        <v>-5</v>
      </c>
      <c r="E82" s="213"/>
      <c r="F82" s="237">
        <f>SUM(F83:F85)</f>
        <v>68</v>
      </c>
      <c r="G82" s="226">
        <f>SUM(G83:G85)</f>
        <v>0</v>
      </c>
      <c r="GU82" s="160"/>
    </row>
    <row r="83" spans="1:203" ht="20.25" customHeight="1">
      <c r="A83" s="163" t="s">
        <v>399</v>
      </c>
      <c r="B83" s="165">
        <v>68</v>
      </c>
      <c r="C83" s="165">
        <v>68</v>
      </c>
      <c r="D83" s="166">
        <f t="shared" si="5"/>
        <v>0</v>
      </c>
      <c r="E83" s="213"/>
      <c r="F83" s="236">
        <f t="shared" si="6"/>
        <v>68</v>
      </c>
      <c r="G83" s="228"/>
      <c r="GU83" s="160"/>
    </row>
    <row r="84" spans="1:203" ht="20.25" customHeight="1">
      <c r="A84" s="169" t="s">
        <v>400</v>
      </c>
      <c r="B84" s="165"/>
      <c r="C84" s="165"/>
      <c r="D84" s="166">
        <f t="shared" si="5"/>
        <v>0</v>
      </c>
      <c r="E84" s="213"/>
      <c r="F84" s="236">
        <f t="shared" si="6"/>
        <v>0</v>
      </c>
      <c r="G84" s="228"/>
      <c r="GU84" s="160"/>
    </row>
    <row r="85" spans="1:203" ht="20.25" customHeight="1">
      <c r="A85" s="220" t="s">
        <v>654</v>
      </c>
      <c r="B85" s="165">
        <v>5</v>
      </c>
      <c r="C85" s="165"/>
      <c r="D85" s="166">
        <f t="shared" si="5"/>
        <v>-5</v>
      </c>
      <c r="E85" s="213"/>
      <c r="F85" s="236">
        <f t="shared" si="6"/>
        <v>0</v>
      </c>
      <c r="G85" s="228"/>
      <c r="GU85" s="160"/>
    </row>
    <row r="86" spans="1:203" ht="20.25" customHeight="1">
      <c r="A86" s="227" t="s">
        <v>655</v>
      </c>
      <c r="B86" s="165">
        <f>B87</f>
        <v>19</v>
      </c>
      <c r="C86" s="165">
        <f>C87</f>
        <v>0</v>
      </c>
      <c r="D86" s="165">
        <f>D87</f>
        <v>-19</v>
      </c>
      <c r="E86" s="213"/>
      <c r="F86" s="238">
        <f>F87</f>
        <v>0</v>
      </c>
      <c r="G86" s="217">
        <f>G87</f>
        <v>0</v>
      </c>
      <c r="GU86" s="160"/>
    </row>
    <row r="87" spans="1:203" ht="20.25" customHeight="1">
      <c r="A87" s="220" t="s">
        <v>29</v>
      </c>
      <c r="B87" s="165">
        <v>19</v>
      </c>
      <c r="C87" s="165"/>
      <c r="D87" s="166">
        <f t="shared" si="5"/>
        <v>-19</v>
      </c>
      <c r="E87" s="213"/>
      <c r="F87" s="236">
        <f t="shared" si="6"/>
        <v>0</v>
      </c>
      <c r="G87" s="228"/>
      <c r="GU87" s="160"/>
    </row>
    <row r="88" spans="1:203" ht="20.25" customHeight="1">
      <c r="A88" s="190" t="s">
        <v>632</v>
      </c>
      <c r="B88" s="162">
        <f>SUM(B89:B94)</f>
        <v>1191</v>
      </c>
      <c r="C88" s="162">
        <f>SUM(C89:C94)</f>
        <v>1208</v>
      </c>
      <c r="D88" s="162">
        <f>SUM(D89:D94)</f>
        <v>17</v>
      </c>
      <c r="E88" s="213">
        <f t="shared" si="4"/>
        <v>1.4273719563392109</v>
      </c>
      <c r="F88" s="237">
        <f>SUM(F89:F94)</f>
        <v>1208</v>
      </c>
      <c r="G88" s="226">
        <f>SUM(G89:G94)</f>
        <v>0</v>
      </c>
      <c r="GU88" s="160"/>
    </row>
    <row r="89" spans="1:203" ht="20.25" customHeight="1">
      <c r="A89" s="191" t="s">
        <v>446</v>
      </c>
      <c r="B89" s="165">
        <v>991</v>
      </c>
      <c r="C89" s="165">
        <v>1011</v>
      </c>
      <c r="D89" s="166">
        <f aca="true" t="shared" si="7" ref="D89:D94">C89-B89</f>
        <v>20</v>
      </c>
      <c r="E89" s="213">
        <f t="shared" si="4"/>
        <v>2.0181634712411705</v>
      </c>
      <c r="F89" s="236">
        <f t="shared" si="6"/>
        <v>1011</v>
      </c>
      <c r="G89" s="228"/>
      <c r="GU89" s="160"/>
    </row>
    <row r="90" spans="1:203" ht="20.25" customHeight="1">
      <c r="A90" s="191" t="s">
        <v>25</v>
      </c>
      <c r="B90" s="165"/>
      <c r="C90" s="165"/>
      <c r="D90" s="166">
        <f t="shared" si="7"/>
        <v>0</v>
      </c>
      <c r="E90" s="213" t="e">
        <f t="shared" si="4"/>
        <v>#DIV/0!</v>
      </c>
      <c r="F90" s="236">
        <f t="shared" si="6"/>
        <v>0</v>
      </c>
      <c r="G90" s="228"/>
      <c r="GU90" s="160"/>
    </row>
    <row r="91" spans="1:203" ht="20.25" customHeight="1">
      <c r="A91" s="191" t="s">
        <v>633</v>
      </c>
      <c r="B91" s="165"/>
      <c r="C91" s="165"/>
      <c r="D91" s="166">
        <f t="shared" si="7"/>
        <v>0</v>
      </c>
      <c r="E91" s="213"/>
      <c r="F91" s="236">
        <f t="shared" si="6"/>
        <v>0</v>
      </c>
      <c r="G91" s="228"/>
      <c r="GU91" s="160"/>
    </row>
    <row r="92" spans="1:203" ht="20.25" customHeight="1">
      <c r="A92" s="191" t="s">
        <v>634</v>
      </c>
      <c r="B92" s="165"/>
      <c r="C92" s="165"/>
      <c r="D92" s="166">
        <f t="shared" si="7"/>
        <v>0</v>
      </c>
      <c r="E92" s="213"/>
      <c r="F92" s="236">
        <f t="shared" si="6"/>
        <v>0</v>
      </c>
      <c r="G92" s="228"/>
      <c r="GU92" s="160"/>
    </row>
    <row r="93" spans="1:203" ht="20.25" customHeight="1">
      <c r="A93" s="191" t="s">
        <v>29</v>
      </c>
      <c r="B93" s="165">
        <v>200</v>
      </c>
      <c r="C93" s="165">
        <v>197</v>
      </c>
      <c r="D93" s="166">
        <f t="shared" si="7"/>
        <v>-3</v>
      </c>
      <c r="E93" s="213"/>
      <c r="F93" s="236">
        <f t="shared" si="6"/>
        <v>197</v>
      </c>
      <c r="G93" s="228"/>
      <c r="GU93" s="160"/>
    </row>
    <row r="94" spans="1:203" ht="20.25" customHeight="1">
      <c r="A94" s="191" t="s">
        <v>635</v>
      </c>
      <c r="B94" s="165"/>
      <c r="C94" s="165"/>
      <c r="D94" s="166">
        <f t="shared" si="7"/>
        <v>0</v>
      </c>
      <c r="E94" s="213"/>
      <c r="F94" s="236">
        <f t="shared" si="6"/>
        <v>0</v>
      </c>
      <c r="G94" s="228"/>
      <c r="GU94" s="160"/>
    </row>
    <row r="95" spans="1:203" ht="20.25" customHeight="1">
      <c r="A95" s="161" t="s">
        <v>401</v>
      </c>
      <c r="B95" s="162">
        <f>B96</f>
        <v>20</v>
      </c>
      <c r="C95" s="162">
        <f>C96</f>
        <v>0</v>
      </c>
      <c r="D95" s="158">
        <f t="shared" si="5"/>
        <v>-20</v>
      </c>
      <c r="E95" s="213">
        <f t="shared" si="4"/>
        <v>-100</v>
      </c>
      <c r="F95" s="236">
        <f t="shared" si="6"/>
        <v>0</v>
      </c>
      <c r="G95" s="228"/>
      <c r="GU95" s="160"/>
    </row>
    <row r="96" spans="1:203" ht="20.25" customHeight="1">
      <c r="A96" s="161" t="s">
        <v>56</v>
      </c>
      <c r="B96" s="162">
        <f>SUM(B97:B98)</f>
        <v>20</v>
      </c>
      <c r="C96" s="162">
        <f>SUM(C97:C98)</f>
        <v>0</v>
      </c>
      <c r="D96" s="158">
        <f t="shared" si="5"/>
        <v>-20</v>
      </c>
      <c r="E96" s="213">
        <f t="shared" si="4"/>
        <v>-100</v>
      </c>
      <c r="F96" s="236">
        <f t="shared" si="6"/>
        <v>0</v>
      </c>
      <c r="G96" s="228"/>
      <c r="GU96" s="160"/>
    </row>
    <row r="97" spans="1:203" ht="20.25" customHeight="1">
      <c r="A97" s="163" t="s">
        <v>402</v>
      </c>
      <c r="B97" s="164">
        <v>20</v>
      </c>
      <c r="C97" s="165"/>
      <c r="D97" s="166">
        <f t="shared" si="5"/>
        <v>-20</v>
      </c>
      <c r="E97" s="213">
        <f t="shared" si="4"/>
        <v>-100</v>
      </c>
      <c r="F97" s="236">
        <f t="shared" si="6"/>
        <v>0</v>
      </c>
      <c r="G97" s="228"/>
      <c r="GU97" s="160"/>
    </row>
    <row r="98" spans="1:203" ht="20.25" customHeight="1">
      <c r="A98" s="163" t="s">
        <v>57</v>
      </c>
      <c r="B98" s="164"/>
      <c r="C98" s="165"/>
      <c r="D98" s="166">
        <f t="shared" si="5"/>
        <v>0</v>
      </c>
      <c r="E98" s="213"/>
      <c r="F98" s="236">
        <f t="shared" si="6"/>
        <v>0</v>
      </c>
      <c r="G98" s="228"/>
      <c r="GU98" s="160"/>
    </row>
    <row r="99" spans="1:203" ht="20.25" customHeight="1">
      <c r="A99" s="161" t="s">
        <v>403</v>
      </c>
      <c r="B99" s="158">
        <f aca="true" t="shared" si="8" ref="B99:G99">B100+B102+B112</f>
        <v>4378</v>
      </c>
      <c r="C99" s="158">
        <f t="shared" si="8"/>
        <v>4828</v>
      </c>
      <c r="D99" s="158">
        <f t="shared" si="8"/>
        <v>450</v>
      </c>
      <c r="E99" s="158">
        <f t="shared" si="8"/>
        <v>-86.00143901463622</v>
      </c>
      <c r="F99" s="158">
        <f t="shared" si="8"/>
        <v>5719</v>
      </c>
      <c r="G99" s="224">
        <f t="shared" si="8"/>
        <v>891</v>
      </c>
      <c r="GU99" s="160"/>
    </row>
    <row r="100" spans="1:203" ht="20.25" customHeight="1">
      <c r="A100" s="161" t="s">
        <v>404</v>
      </c>
      <c r="B100" s="162">
        <f>B101</f>
        <v>18</v>
      </c>
      <c r="C100" s="162">
        <f>C101</f>
        <v>0</v>
      </c>
      <c r="D100" s="162">
        <f>D101</f>
        <v>-18</v>
      </c>
      <c r="E100" s="213">
        <f t="shared" si="4"/>
        <v>-100</v>
      </c>
      <c r="F100" s="236">
        <f t="shared" si="6"/>
        <v>0</v>
      </c>
      <c r="G100" s="228"/>
      <c r="GU100" s="160"/>
    </row>
    <row r="101" spans="1:203" ht="20.25" customHeight="1">
      <c r="A101" s="163" t="s">
        <v>405</v>
      </c>
      <c r="B101" s="165">
        <v>18</v>
      </c>
      <c r="C101" s="165"/>
      <c r="D101" s="166">
        <f t="shared" si="5"/>
        <v>-18</v>
      </c>
      <c r="E101" s="213">
        <f t="shared" si="4"/>
        <v>-100</v>
      </c>
      <c r="F101" s="236">
        <f t="shared" si="6"/>
        <v>0</v>
      </c>
      <c r="G101" s="228"/>
      <c r="GU101" s="160"/>
    </row>
    <row r="102" spans="1:203" ht="20.25" customHeight="1">
      <c r="A102" s="161" t="s">
        <v>58</v>
      </c>
      <c r="B102" s="158">
        <f>SUM(B103:B111)</f>
        <v>3729</v>
      </c>
      <c r="C102" s="158">
        <f>SUM(C103:C111)</f>
        <v>4186</v>
      </c>
      <c r="D102" s="158">
        <f>SUM(D103:D111)</f>
        <v>457</v>
      </c>
      <c r="E102" s="213">
        <f t="shared" si="4"/>
        <v>12.255296326092786</v>
      </c>
      <c r="F102" s="235">
        <f>SUM(F103:F111)</f>
        <v>5009</v>
      </c>
      <c r="G102" s="224">
        <f>SUM(G103:G111)</f>
        <v>823</v>
      </c>
      <c r="GU102" s="160"/>
    </row>
    <row r="103" spans="1:203" ht="20.25" customHeight="1">
      <c r="A103" s="163" t="s">
        <v>406</v>
      </c>
      <c r="B103" s="165">
        <v>3631</v>
      </c>
      <c r="C103" s="165">
        <v>4186</v>
      </c>
      <c r="D103" s="166">
        <f t="shared" si="5"/>
        <v>555</v>
      </c>
      <c r="E103" s="213">
        <f t="shared" si="4"/>
        <v>15.28504544202699</v>
      </c>
      <c r="F103" s="236">
        <f t="shared" si="6"/>
        <v>4186</v>
      </c>
      <c r="G103" s="228"/>
      <c r="GU103" s="160"/>
    </row>
    <row r="104" spans="1:203" ht="20.25" customHeight="1">
      <c r="A104" s="163" t="s">
        <v>407</v>
      </c>
      <c r="B104" s="165">
        <v>48</v>
      </c>
      <c r="C104" s="165"/>
      <c r="D104" s="166">
        <f t="shared" si="5"/>
        <v>-48</v>
      </c>
      <c r="E104" s="213">
        <f t="shared" si="4"/>
        <v>-100</v>
      </c>
      <c r="F104" s="236">
        <f t="shared" si="6"/>
        <v>823</v>
      </c>
      <c r="G104" s="228">
        <v>823</v>
      </c>
      <c r="GU104" s="160"/>
    </row>
    <row r="105" spans="1:203" ht="20.25" customHeight="1">
      <c r="A105" s="163" t="s">
        <v>59</v>
      </c>
      <c r="B105" s="165"/>
      <c r="C105" s="165"/>
      <c r="D105" s="166">
        <f t="shared" si="5"/>
        <v>0</v>
      </c>
      <c r="E105" s="213" t="e">
        <f t="shared" si="4"/>
        <v>#DIV/0!</v>
      </c>
      <c r="F105" s="236">
        <f t="shared" si="6"/>
        <v>0</v>
      </c>
      <c r="G105" s="228"/>
      <c r="GU105" s="160"/>
    </row>
    <row r="106" spans="1:203" ht="20.25" customHeight="1">
      <c r="A106" s="207" t="s">
        <v>656</v>
      </c>
      <c r="B106" s="165"/>
      <c r="C106" s="165"/>
      <c r="D106" s="166"/>
      <c r="E106" s="213"/>
      <c r="F106" s="236">
        <f t="shared" si="6"/>
        <v>0</v>
      </c>
      <c r="G106" s="228"/>
      <c r="GU106" s="160"/>
    </row>
    <row r="107" spans="1:203" ht="20.25" customHeight="1">
      <c r="A107" s="207" t="s">
        <v>657</v>
      </c>
      <c r="B107" s="165"/>
      <c r="C107" s="165"/>
      <c r="D107" s="166">
        <f t="shared" si="5"/>
        <v>0</v>
      </c>
      <c r="E107" s="213"/>
      <c r="F107" s="236">
        <f t="shared" si="6"/>
        <v>0</v>
      </c>
      <c r="G107" s="228"/>
      <c r="GU107" s="160"/>
    </row>
    <row r="108" spans="1:203" ht="20.25" customHeight="1">
      <c r="A108" s="207" t="s">
        <v>658</v>
      </c>
      <c r="B108" s="165">
        <v>50</v>
      </c>
      <c r="C108" s="165"/>
      <c r="D108" s="166">
        <f t="shared" si="5"/>
        <v>-50</v>
      </c>
      <c r="E108" s="213"/>
      <c r="F108" s="236">
        <f t="shared" si="6"/>
        <v>0</v>
      </c>
      <c r="G108" s="228"/>
      <c r="GU108" s="160"/>
    </row>
    <row r="109" spans="1:203" ht="20.25" customHeight="1">
      <c r="A109" s="207" t="s">
        <v>659</v>
      </c>
      <c r="B109" s="165"/>
      <c r="C109" s="165"/>
      <c r="D109" s="166">
        <f t="shared" si="5"/>
        <v>0</v>
      </c>
      <c r="E109" s="213"/>
      <c r="F109" s="236">
        <f t="shared" si="6"/>
        <v>0</v>
      </c>
      <c r="G109" s="228"/>
      <c r="GU109" s="160"/>
    </row>
    <row r="110" spans="1:203" ht="20.25" customHeight="1">
      <c r="A110" s="207" t="s">
        <v>660</v>
      </c>
      <c r="B110" s="165"/>
      <c r="C110" s="165"/>
      <c r="D110" s="166">
        <f t="shared" si="5"/>
        <v>0</v>
      </c>
      <c r="E110" s="213"/>
      <c r="F110" s="236">
        <f t="shared" si="6"/>
        <v>0</v>
      </c>
      <c r="G110" s="228"/>
      <c r="GU110" s="160"/>
    </row>
    <row r="111" spans="1:203" ht="20.25" customHeight="1">
      <c r="A111" s="207" t="s">
        <v>661</v>
      </c>
      <c r="B111" s="165"/>
      <c r="C111" s="165"/>
      <c r="D111" s="166">
        <f t="shared" si="5"/>
        <v>0</v>
      </c>
      <c r="E111" s="213"/>
      <c r="F111" s="236">
        <f t="shared" si="6"/>
        <v>0</v>
      </c>
      <c r="G111" s="228"/>
      <c r="GU111" s="160"/>
    </row>
    <row r="112" spans="1:203" ht="20.25" customHeight="1">
      <c r="A112" s="161" t="s">
        <v>60</v>
      </c>
      <c r="B112" s="162">
        <f>SUM(B113:B118)</f>
        <v>631</v>
      </c>
      <c r="C112" s="162">
        <f>SUM(C113:C118)</f>
        <v>642</v>
      </c>
      <c r="D112" s="162">
        <f>SUM(D113:D118)</f>
        <v>11</v>
      </c>
      <c r="E112" s="213">
        <f t="shared" si="4"/>
        <v>1.7432646592709984</v>
      </c>
      <c r="F112" s="237">
        <f>SUM(F113:F118)</f>
        <v>710</v>
      </c>
      <c r="G112" s="226">
        <f>SUM(G113:G118)</f>
        <v>68</v>
      </c>
      <c r="GU112" s="160"/>
    </row>
    <row r="113" spans="1:203" ht="20.25" customHeight="1">
      <c r="A113" s="163" t="s">
        <v>408</v>
      </c>
      <c r="B113" s="165">
        <v>597</v>
      </c>
      <c r="C113" s="165">
        <v>608</v>
      </c>
      <c r="D113" s="166">
        <f t="shared" si="5"/>
        <v>11</v>
      </c>
      <c r="E113" s="213">
        <f t="shared" si="4"/>
        <v>1.8425460636515913</v>
      </c>
      <c r="F113" s="236">
        <f t="shared" si="6"/>
        <v>608</v>
      </c>
      <c r="G113" s="228"/>
      <c r="GU113" s="160"/>
    </row>
    <row r="114" spans="1:203" ht="20.25" customHeight="1">
      <c r="A114" s="163" t="s">
        <v>409</v>
      </c>
      <c r="B114" s="165">
        <v>19</v>
      </c>
      <c r="C114" s="165">
        <v>34</v>
      </c>
      <c r="D114" s="166">
        <f t="shared" si="5"/>
        <v>15</v>
      </c>
      <c r="E114" s="213">
        <f t="shared" si="4"/>
        <v>78.94736842105263</v>
      </c>
      <c r="F114" s="236">
        <f t="shared" si="6"/>
        <v>102</v>
      </c>
      <c r="G114" s="228">
        <v>68</v>
      </c>
      <c r="GU114" s="160"/>
    </row>
    <row r="115" spans="1:203" ht="20.25" customHeight="1">
      <c r="A115" s="163" t="s">
        <v>61</v>
      </c>
      <c r="B115" s="165"/>
      <c r="C115" s="165"/>
      <c r="D115" s="166">
        <f t="shared" si="5"/>
        <v>0</v>
      </c>
      <c r="E115" s="213"/>
      <c r="F115" s="236">
        <f t="shared" si="6"/>
        <v>0</v>
      </c>
      <c r="G115" s="228"/>
      <c r="GU115" s="160"/>
    </row>
    <row r="116" spans="1:203" ht="20.25" customHeight="1">
      <c r="A116" s="163" t="s">
        <v>410</v>
      </c>
      <c r="B116" s="165"/>
      <c r="C116" s="165"/>
      <c r="D116" s="166">
        <f t="shared" si="5"/>
        <v>0</v>
      </c>
      <c r="E116" s="213"/>
      <c r="F116" s="236">
        <f t="shared" si="6"/>
        <v>0</v>
      </c>
      <c r="G116" s="228"/>
      <c r="GU116" s="160"/>
    </row>
    <row r="117" spans="1:203" ht="20.25" customHeight="1">
      <c r="A117" s="207" t="s">
        <v>663</v>
      </c>
      <c r="B117" s="165"/>
      <c r="C117" s="165"/>
      <c r="D117" s="166">
        <f t="shared" si="5"/>
        <v>0</v>
      </c>
      <c r="E117" s="213"/>
      <c r="F117" s="236">
        <f t="shared" si="6"/>
        <v>0</v>
      </c>
      <c r="G117" s="228"/>
      <c r="GU117" s="160"/>
    </row>
    <row r="118" spans="1:203" ht="20.25" customHeight="1">
      <c r="A118" s="207" t="s">
        <v>662</v>
      </c>
      <c r="B118" s="165">
        <v>15</v>
      </c>
      <c r="C118" s="165"/>
      <c r="D118" s="166">
        <f t="shared" si="5"/>
        <v>-15</v>
      </c>
      <c r="E118" s="213"/>
      <c r="F118" s="236">
        <f t="shared" si="6"/>
        <v>0</v>
      </c>
      <c r="G118" s="228"/>
      <c r="GU118" s="160"/>
    </row>
    <row r="119" spans="1:203" ht="20.25" customHeight="1">
      <c r="A119" s="161" t="s">
        <v>411</v>
      </c>
      <c r="B119" s="158">
        <f>B120+B122+B128+B130+B132+B135+B137</f>
        <v>23236</v>
      </c>
      <c r="C119" s="158">
        <f>C120+C122+C128+C130+C132+C135</f>
        <v>25459</v>
      </c>
      <c r="D119" s="158">
        <f>D120+D122+D128+D130+D132+D135</f>
        <v>2223</v>
      </c>
      <c r="E119" s="213">
        <f t="shared" si="4"/>
        <v>9.567051127560681</v>
      </c>
      <c r="F119" s="235">
        <f>F120+F122+F128+F130+F132+F135</f>
        <v>27751</v>
      </c>
      <c r="G119" s="224">
        <f>G120+G122+G128+G130+G132+G135</f>
        <v>2292</v>
      </c>
      <c r="GU119" s="160"/>
    </row>
    <row r="120" spans="1:203" ht="20.25" customHeight="1">
      <c r="A120" s="161" t="s">
        <v>412</v>
      </c>
      <c r="B120" s="162">
        <f>B121</f>
        <v>133</v>
      </c>
      <c r="C120" s="162">
        <f>C121</f>
        <v>172</v>
      </c>
      <c r="D120" s="158">
        <f t="shared" si="5"/>
        <v>39</v>
      </c>
      <c r="E120" s="213">
        <f t="shared" si="4"/>
        <v>29.32330827067669</v>
      </c>
      <c r="F120" s="236">
        <f t="shared" si="6"/>
        <v>172</v>
      </c>
      <c r="G120" s="228"/>
      <c r="GU120" s="160"/>
    </row>
    <row r="121" spans="1:203" ht="20.25" customHeight="1">
      <c r="A121" s="163" t="s">
        <v>413</v>
      </c>
      <c r="B121" s="165">
        <v>133</v>
      </c>
      <c r="C121" s="165">
        <v>172</v>
      </c>
      <c r="D121" s="166">
        <f t="shared" si="5"/>
        <v>39</v>
      </c>
      <c r="E121" s="213">
        <f aca="true" t="shared" si="9" ref="E121:E179">D121/B121*100</f>
        <v>29.32330827067669</v>
      </c>
      <c r="F121" s="236">
        <f t="shared" si="6"/>
        <v>172</v>
      </c>
      <c r="G121" s="228"/>
      <c r="GU121" s="160"/>
    </row>
    <row r="122" spans="1:203" ht="20.25" customHeight="1">
      <c r="A122" s="161" t="s">
        <v>62</v>
      </c>
      <c r="B122" s="158">
        <f>SUM(B123:B127)</f>
        <v>20885</v>
      </c>
      <c r="C122" s="158">
        <f>SUM(C123:C127)</f>
        <v>22927</v>
      </c>
      <c r="D122" s="158">
        <f>SUM(D123:D127)</f>
        <v>2042</v>
      </c>
      <c r="E122" s="213">
        <f t="shared" si="9"/>
        <v>9.777352166626766</v>
      </c>
      <c r="F122" s="235">
        <f>SUM(F123:F127)</f>
        <v>25012</v>
      </c>
      <c r="G122" s="224">
        <f>SUM(G123:G127)</f>
        <v>2085</v>
      </c>
      <c r="GU122" s="160"/>
    </row>
    <row r="123" spans="1:203" ht="20.25" customHeight="1">
      <c r="A123" s="163" t="s">
        <v>414</v>
      </c>
      <c r="B123" s="165">
        <v>387</v>
      </c>
      <c r="C123" s="165">
        <v>443</v>
      </c>
      <c r="D123" s="166">
        <f t="shared" si="5"/>
        <v>56</v>
      </c>
      <c r="E123" s="213">
        <f t="shared" si="9"/>
        <v>14.470284237726098</v>
      </c>
      <c r="F123" s="236">
        <f t="shared" si="6"/>
        <v>543</v>
      </c>
      <c r="G123" s="228">
        <v>100</v>
      </c>
      <c r="GU123" s="160"/>
    </row>
    <row r="124" spans="1:203" ht="20.25" customHeight="1">
      <c r="A124" s="163" t="s">
        <v>63</v>
      </c>
      <c r="B124" s="165">
        <v>9712</v>
      </c>
      <c r="C124" s="165">
        <v>11373</v>
      </c>
      <c r="D124" s="166">
        <f t="shared" si="5"/>
        <v>1661</v>
      </c>
      <c r="E124" s="213">
        <f t="shared" si="9"/>
        <v>17.102553542009886</v>
      </c>
      <c r="F124" s="236">
        <f t="shared" si="6"/>
        <v>11373</v>
      </c>
      <c r="G124" s="228"/>
      <c r="GU124" s="160"/>
    </row>
    <row r="125" spans="1:203" ht="20.25" customHeight="1">
      <c r="A125" s="163" t="s">
        <v>64</v>
      </c>
      <c r="B125" s="165">
        <v>6536</v>
      </c>
      <c r="C125" s="165">
        <v>7407</v>
      </c>
      <c r="D125" s="166">
        <f t="shared" si="5"/>
        <v>871</v>
      </c>
      <c r="E125" s="213">
        <f t="shared" si="9"/>
        <v>13.326193390452875</v>
      </c>
      <c r="F125" s="236">
        <f aca="true" t="shared" si="10" ref="F125:F189">C125+G125</f>
        <v>7407</v>
      </c>
      <c r="G125" s="228"/>
      <c r="GU125" s="160"/>
    </row>
    <row r="126" spans="1:203" ht="20.25" customHeight="1">
      <c r="A126" s="163" t="s">
        <v>65</v>
      </c>
      <c r="B126" s="165">
        <v>3073</v>
      </c>
      <c r="C126" s="165">
        <v>3558</v>
      </c>
      <c r="D126" s="166">
        <f t="shared" si="5"/>
        <v>485</v>
      </c>
      <c r="E126" s="213">
        <f t="shared" si="9"/>
        <v>15.782622844126262</v>
      </c>
      <c r="F126" s="236">
        <f t="shared" si="10"/>
        <v>3606</v>
      </c>
      <c r="G126" s="228">
        <v>48</v>
      </c>
      <c r="GU126" s="160"/>
    </row>
    <row r="127" spans="1:203" ht="20.25" customHeight="1">
      <c r="A127" s="163" t="s">
        <v>66</v>
      </c>
      <c r="B127" s="165">
        <v>1177</v>
      </c>
      <c r="C127" s="165">
        <v>146</v>
      </c>
      <c r="D127" s="166">
        <f t="shared" si="5"/>
        <v>-1031</v>
      </c>
      <c r="E127" s="213">
        <f t="shared" si="9"/>
        <v>-87.59558198810535</v>
      </c>
      <c r="F127" s="236">
        <f t="shared" si="10"/>
        <v>2083</v>
      </c>
      <c r="G127" s="228">
        <v>1937</v>
      </c>
      <c r="GU127" s="160"/>
    </row>
    <row r="128" spans="1:203" ht="20.25" customHeight="1">
      <c r="A128" s="161" t="s">
        <v>67</v>
      </c>
      <c r="B128" s="158">
        <f>B129</f>
        <v>563</v>
      </c>
      <c r="C128" s="158">
        <f>C129</f>
        <v>651</v>
      </c>
      <c r="D128" s="158">
        <f>D129</f>
        <v>88</v>
      </c>
      <c r="E128" s="213">
        <f t="shared" si="9"/>
        <v>15.630550621669629</v>
      </c>
      <c r="F128" s="235">
        <f>F129</f>
        <v>838</v>
      </c>
      <c r="G128" s="224">
        <f>G129</f>
        <v>187</v>
      </c>
      <c r="GU128" s="160"/>
    </row>
    <row r="129" spans="1:203" ht="20.25" customHeight="1">
      <c r="A129" s="163" t="s">
        <v>415</v>
      </c>
      <c r="B129" s="165">
        <v>563</v>
      </c>
      <c r="C129" s="165">
        <v>651</v>
      </c>
      <c r="D129" s="166">
        <f t="shared" si="5"/>
        <v>88</v>
      </c>
      <c r="E129" s="213">
        <f t="shared" si="9"/>
        <v>15.630550621669629</v>
      </c>
      <c r="F129" s="236">
        <f t="shared" si="10"/>
        <v>838</v>
      </c>
      <c r="G129" s="228">
        <v>187</v>
      </c>
      <c r="GU129" s="160"/>
    </row>
    <row r="130" spans="1:203" ht="20.25" customHeight="1">
      <c r="A130" s="161" t="s">
        <v>68</v>
      </c>
      <c r="B130" s="158">
        <f>B131</f>
        <v>99</v>
      </c>
      <c r="C130" s="158">
        <f>C131</f>
        <v>131</v>
      </c>
      <c r="D130" s="158">
        <f>D131</f>
        <v>32</v>
      </c>
      <c r="E130" s="213">
        <f t="shared" si="9"/>
        <v>32.323232323232325</v>
      </c>
      <c r="F130" s="235">
        <f>F131</f>
        <v>151</v>
      </c>
      <c r="G130" s="224">
        <f>G131</f>
        <v>20</v>
      </c>
      <c r="GU130" s="160"/>
    </row>
    <row r="131" spans="1:203" ht="20.25" customHeight="1">
      <c r="A131" s="163" t="s">
        <v>416</v>
      </c>
      <c r="B131" s="165">
        <v>99</v>
      </c>
      <c r="C131" s="165">
        <v>131</v>
      </c>
      <c r="D131" s="166">
        <f t="shared" si="5"/>
        <v>32</v>
      </c>
      <c r="E131" s="213">
        <f t="shared" si="9"/>
        <v>32.323232323232325</v>
      </c>
      <c r="F131" s="236">
        <f t="shared" si="10"/>
        <v>151</v>
      </c>
      <c r="G131" s="228">
        <v>20</v>
      </c>
      <c r="GU131" s="160"/>
    </row>
    <row r="132" spans="1:203" ht="20.25" customHeight="1">
      <c r="A132" s="161" t="s">
        <v>69</v>
      </c>
      <c r="B132" s="158">
        <f>SUM(B133:B134)</f>
        <v>474</v>
      </c>
      <c r="C132" s="158">
        <f>SUM(C133:C134)</f>
        <v>531</v>
      </c>
      <c r="D132" s="158">
        <f>SUM(D133:D134)</f>
        <v>57</v>
      </c>
      <c r="E132" s="213">
        <f t="shared" si="9"/>
        <v>12.025316455696203</v>
      </c>
      <c r="F132" s="235">
        <f>SUM(F133:F134)</f>
        <v>531</v>
      </c>
      <c r="G132" s="224">
        <f>SUM(G133:G134)</f>
        <v>0</v>
      </c>
      <c r="GU132" s="160"/>
    </row>
    <row r="133" spans="1:203" ht="20.25" customHeight="1">
      <c r="A133" s="163" t="s">
        <v>417</v>
      </c>
      <c r="B133" s="165">
        <v>449</v>
      </c>
      <c r="C133" s="165">
        <v>509</v>
      </c>
      <c r="D133" s="166">
        <f t="shared" si="5"/>
        <v>60</v>
      </c>
      <c r="E133" s="213">
        <f t="shared" si="9"/>
        <v>13.3630289532294</v>
      </c>
      <c r="F133" s="236">
        <f t="shared" si="10"/>
        <v>509</v>
      </c>
      <c r="G133" s="228"/>
      <c r="GU133" s="160"/>
    </row>
    <row r="134" spans="1:203" ht="20.25" customHeight="1">
      <c r="A134" s="163" t="s">
        <v>70</v>
      </c>
      <c r="B134" s="165">
        <v>25</v>
      </c>
      <c r="C134" s="165">
        <v>22</v>
      </c>
      <c r="D134" s="166">
        <f aca="true" t="shared" si="11" ref="D134:D210">C134-B134</f>
        <v>-3</v>
      </c>
      <c r="E134" s="213">
        <f t="shared" si="9"/>
        <v>-12</v>
      </c>
      <c r="F134" s="236">
        <f t="shared" si="10"/>
        <v>22</v>
      </c>
      <c r="G134" s="228"/>
      <c r="GU134" s="160"/>
    </row>
    <row r="135" spans="1:203" ht="20.25" customHeight="1">
      <c r="A135" s="161" t="s">
        <v>71</v>
      </c>
      <c r="B135" s="158">
        <f>B136</f>
        <v>1082</v>
      </c>
      <c r="C135" s="158">
        <f>C136</f>
        <v>1047</v>
      </c>
      <c r="D135" s="158">
        <f>D136</f>
        <v>-35</v>
      </c>
      <c r="E135" s="213">
        <f t="shared" si="9"/>
        <v>-3.234750462107209</v>
      </c>
      <c r="F135" s="235">
        <f>F136</f>
        <v>1047</v>
      </c>
      <c r="G135" s="224">
        <f>G136</f>
        <v>0</v>
      </c>
      <c r="GU135" s="160"/>
    </row>
    <row r="136" spans="1:203" ht="20.25" customHeight="1">
      <c r="A136" s="163" t="s">
        <v>72</v>
      </c>
      <c r="B136" s="165">
        <v>1082</v>
      </c>
      <c r="C136" s="165">
        <v>1047</v>
      </c>
      <c r="D136" s="166">
        <f t="shared" si="11"/>
        <v>-35</v>
      </c>
      <c r="E136" s="213">
        <f t="shared" si="9"/>
        <v>-3.234750462107209</v>
      </c>
      <c r="F136" s="236">
        <f t="shared" si="10"/>
        <v>1047</v>
      </c>
      <c r="G136" s="228"/>
      <c r="GU136" s="160"/>
    </row>
    <row r="137" spans="1:203" ht="20.25" customHeight="1">
      <c r="A137" s="161" t="s">
        <v>418</v>
      </c>
      <c r="B137" s="158"/>
      <c r="C137" s="168"/>
      <c r="D137" s="158"/>
      <c r="E137" s="213"/>
      <c r="F137" s="236">
        <f t="shared" si="10"/>
        <v>0</v>
      </c>
      <c r="G137" s="228"/>
      <c r="GU137" s="160"/>
    </row>
    <row r="138" spans="1:203" ht="20.25" customHeight="1">
      <c r="A138" s="163" t="s">
        <v>419</v>
      </c>
      <c r="B138" s="166"/>
      <c r="C138" s="165"/>
      <c r="D138" s="166"/>
      <c r="E138" s="213"/>
      <c r="F138" s="236">
        <f t="shared" si="10"/>
        <v>0</v>
      </c>
      <c r="G138" s="228"/>
      <c r="GU138" s="160"/>
    </row>
    <row r="139" spans="1:203" ht="20.25" customHeight="1">
      <c r="A139" s="161" t="s">
        <v>420</v>
      </c>
      <c r="B139" s="158">
        <f>B140+B143+B145</f>
        <v>117</v>
      </c>
      <c r="C139" s="158">
        <f>C140+C143+C145</f>
        <v>22</v>
      </c>
      <c r="D139" s="158">
        <f>D140+D143+D145</f>
        <v>-95</v>
      </c>
      <c r="E139" s="213">
        <f t="shared" si="9"/>
        <v>-81.19658119658119</v>
      </c>
      <c r="F139" s="236">
        <f t="shared" si="10"/>
        <v>22</v>
      </c>
      <c r="G139" s="228"/>
      <c r="GU139" s="160"/>
    </row>
    <row r="140" spans="1:203" ht="20.25" customHeight="1">
      <c r="A140" s="161" t="s">
        <v>421</v>
      </c>
      <c r="B140" s="158">
        <f>SUM(B141:B142)</f>
        <v>17</v>
      </c>
      <c r="C140" s="158">
        <f>SUM(C141:C142)</f>
        <v>22</v>
      </c>
      <c r="D140" s="158">
        <f t="shared" si="11"/>
        <v>5</v>
      </c>
      <c r="E140" s="213">
        <f t="shared" si="9"/>
        <v>29.411764705882355</v>
      </c>
      <c r="F140" s="236">
        <f t="shared" si="10"/>
        <v>22</v>
      </c>
      <c r="G140" s="228"/>
      <c r="GU140" s="160"/>
    </row>
    <row r="141" spans="1:203" ht="20.25" customHeight="1">
      <c r="A141" s="163" t="s">
        <v>422</v>
      </c>
      <c r="B141" s="165">
        <v>17</v>
      </c>
      <c r="C141" s="165">
        <v>22</v>
      </c>
      <c r="D141" s="166">
        <f t="shared" si="11"/>
        <v>5</v>
      </c>
      <c r="E141" s="213">
        <f t="shared" si="9"/>
        <v>29.411764705882355</v>
      </c>
      <c r="F141" s="236">
        <f t="shared" si="10"/>
        <v>22</v>
      </c>
      <c r="G141" s="228"/>
      <c r="GU141" s="160"/>
    </row>
    <row r="142" spans="1:203" ht="20.25" customHeight="1">
      <c r="A142" s="163" t="s">
        <v>423</v>
      </c>
      <c r="B142" s="165"/>
      <c r="C142" s="165"/>
      <c r="D142" s="166">
        <f t="shared" si="11"/>
        <v>0</v>
      </c>
      <c r="E142" s="213"/>
      <c r="F142" s="236">
        <f t="shared" si="10"/>
        <v>0</v>
      </c>
      <c r="G142" s="228"/>
      <c r="GU142" s="160"/>
    </row>
    <row r="143" spans="1:203" ht="20.25" customHeight="1">
      <c r="A143" s="161" t="s">
        <v>73</v>
      </c>
      <c r="B143" s="158">
        <f>B144</f>
        <v>100</v>
      </c>
      <c r="C143" s="158">
        <f>C144</f>
        <v>0</v>
      </c>
      <c r="D143" s="158">
        <f t="shared" si="11"/>
        <v>-100</v>
      </c>
      <c r="E143" s="213"/>
      <c r="F143" s="236">
        <f t="shared" si="10"/>
        <v>0</v>
      </c>
      <c r="G143" s="228"/>
      <c r="GU143" s="160"/>
    </row>
    <row r="144" spans="1:203" ht="20.25" customHeight="1">
      <c r="A144" s="191" t="s">
        <v>730</v>
      </c>
      <c r="B144" s="165">
        <v>100</v>
      </c>
      <c r="C144" s="165"/>
      <c r="D144" s="166">
        <f t="shared" si="11"/>
        <v>-100</v>
      </c>
      <c r="E144" s="213"/>
      <c r="F144" s="236">
        <f t="shared" si="10"/>
        <v>0</v>
      </c>
      <c r="G144" s="228"/>
      <c r="GU144" s="160"/>
    </row>
    <row r="145" spans="1:203" ht="20.25" customHeight="1">
      <c r="A145" s="161" t="s">
        <v>74</v>
      </c>
      <c r="B145" s="158">
        <f>SUM(B146:B146)</f>
        <v>0</v>
      </c>
      <c r="C145" s="158">
        <f>SUM(C146:C147)</f>
        <v>0</v>
      </c>
      <c r="D145" s="171">
        <f t="shared" si="11"/>
        <v>0</v>
      </c>
      <c r="E145" s="213" t="e">
        <f t="shared" si="9"/>
        <v>#DIV/0!</v>
      </c>
      <c r="F145" s="236">
        <f t="shared" si="10"/>
        <v>0</v>
      </c>
      <c r="G145" s="228"/>
      <c r="GU145" s="160"/>
    </row>
    <row r="146" spans="1:203" ht="20.25" customHeight="1">
      <c r="A146" s="163" t="s">
        <v>424</v>
      </c>
      <c r="B146" s="165"/>
      <c r="C146" s="165"/>
      <c r="D146" s="166">
        <f t="shared" si="11"/>
        <v>0</v>
      </c>
      <c r="E146" s="213" t="e">
        <f t="shared" si="9"/>
        <v>#DIV/0!</v>
      </c>
      <c r="F146" s="236">
        <f t="shared" si="10"/>
        <v>0</v>
      </c>
      <c r="G146" s="228"/>
      <c r="GU146" s="160"/>
    </row>
    <row r="147" spans="1:203" ht="20.25" customHeight="1">
      <c r="A147" s="163" t="s">
        <v>593</v>
      </c>
      <c r="B147" s="165"/>
      <c r="C147" s="165"/>
      <c r="D147" s="166">
        <f>C147-B147</f>
        <v>0</v>
      </c>
      <c r="E147" s="213"/>
      <c r="F147" s="236">
        <f t="shared" si="10"/>
        <v>0</v>
      </c>
      <c r="G147" s="228"/>
      <c r="GU147" s="160"/>
    </row>
    <row r="148" spans="1:203" ht="20.25" customHeight="1">
      <c r="A148" s="190" t="s">
        <v>636</v>
      </c>
      <c r="B148" s="158">
        <f>B149+B156+B160+B162+B167</f>
        <v>1968</v>
      </c>
      <c r="C148" s="158">
        <f>C149+C156+C160+C162+C167</f>
        <v>1442</v>
      </c>
      <c r="D148" s="158">
        <f>D149+D156+D160+D162+D167</f>
        <v>-526</v>
      </c>
      <c r="E148" s="213">
        <f t="shared" si="9"/>
        <v>-26.727642276422763</v>
      </c>
      <c r="F148" s="235">
        <f>F149+F156+F160+F162+F167</f>
        <v>1563</v>
      </c>
      <c r="G148" s="224">
        <f>G149+G156+G160+G162+G167</f>
        <v>121</v>
      </c>
      <c r="GU148" s="160"/>
    </row>
    <row r="149" spans="1:203" ht="20.25" customHeight="1">
      <c r="A149" s="190" t="s">
        <v>637</v>
      </c>
      <c r="B149" s="158">
        <f>SUM(B150:B155)</f>
        <v>257</v>
      </c>
      <c r="C149" s="158">
        <f>SUM(C150:C155)</f>
        <v>295</v>
      </c>
      <c r="D149" s="158">
        <f>SUM(D150:D155)</f>
        <v>38</v>
      </c>
      <c r="E149" s="213">
        <f t="shared" si="9"/>
        <v>14.785992217898833</v>
      </c>
      <c r="F149" s="235">
        <f>SUM(F150:F155)</f>
        <v>329</v>
      </c>
      <c r="G149" s="224">
        <f>SUM(G150:G155)</f>
        <v>34</v>
      </c>
      <c r="GU149" s="160"/>
    </row>
    <row r="150" spans="1:203" ht="20.25" customHeight="1">
      <c r="A150" s="191" t="s">
        <v>638</v>
      </c>
      <c r="B150" s="165">
        <v>95</v>
      </c>
      <c r="C150" s="165">
        <v>101</v>
      </c>
      <c r="D150" s="166">
        <f t="shared" si="11"/>
        <v>6</v>
      </c>
      <c r="E150" s="213">
        <f t="shared" si="9"/>
        <v>6.315789473684211</v>
      </c>
      <c r="F150" s="236">
        <f t="shared" si="10"/>
        <v>101</v>
      </c>
      <c r="G150" s="228"/>
      <c r="GU150" s="160"/>
    </row>
    <row r="151" spans="1:203" ht="20.25" customHeight="1">
      <c r="A151" s="163" t="s">
        <v>75</v>
      </c>
      <c r="B151" s="165">
        <v>32</v>
      </c>
      <c r="C151" s="165">
        <v>46</v>
      </c>
      <c r="D151" s="166">
        <f t="shared" si="11"/>
        <v>14</v>
      </c>
      <c r="E151" s="213">
        <f t="shared" si="9"/>
        <v>43.75</v>
      </c>
      <c r="F151" s="236">
        <f t="shared" si="10"/>
        <v>46</v>
      </c>
      <c r="G151" s="228"/>
      <c r="GU151" s="160"/>
    </row>
    <row r="152" spans="1:203" ht="20.25" customHeight="1">
      <c r="A152" s="163" t="s">
        <v>76</v>
      </c>
      <c r="B152" s="165">
        <v>67</v>
      </c>
      <c r="C152" s="165">
        <v>79</v>
      </c>
      <c r="D152" s="166">
        <f t="shared" si="11"/>
        <v>12</v>
      </c>
      <c r="E152" s="213">
        <f t="shared" si="9"/>
        <v>17.91044776119403</v>
      </c>
      <c r="F152" s="236">
        <f t="shared" si="10"/>
        <v>79</v>
      </c>
      <c r="G152" s="228"/>
      <c r="GU152" s="160"/>
    </row>
    <row r="153" spans="1:203" ht="20.25" customHeight="1">
      <c r="A153" s="163" t="s">
        <v>600</v>
      </c>
      <c r="B153" s="165"/>
      <c r="C153" s="165"/>
      <c r="D153" s="166"/>
      <c r="E153" s="213"/>
      <c r="F153" s="236">
        <f t="shared" si="10"/>
        <v>0</v>
      </c>
      <c r="G153" s="228"/>
      <c r="GU153" s="160"/>
    </row>
    <row r="154" spans="1:203" ht="20.25" customHeight="1">
      <c r="A154" s="220" t="s">
        <v>664</v>
      </c>
      <c r="B154" s="165">
        <v>28</v>
      </c>
      <c r="C154" s="165">
        <v>69</v>
      </c>
      <c r="D154" s="166">
        <f t="shared" si="11"/>
        <v>41</v>
      </c>
      <c r="E154" s="213">
        <f t="shared" si="9"/>
        <v>146.42857142857142</v>
      </c>
      <c r="F154" s="236">
        <f t="shared" si="10"/>
        <v>69</v>
      </c>
      <c r="G154" s="228"/>
      <c r="GU154" s="160"/>
    </row>
    <row r="155" spans="1:203" ht="20.25" customHeight="1">
      <c r="A155" s="244" t="s">
        <v>743</v>
      </c>
      <c r="B155" s="165">
        <v>35</v>
      </c>
      <c r="C155" s="165"/>
      <c r="D155" s="166">
        <f t="shared" si="11"/>
        <v>-35</v>
      </c>
      <c r="E155" s="213">
        <f t="shared" si="9"/>
        <v>-100</v>
      </c>
      <c r="F155" s="236">
        <f t="shared" si="10"/>
        <v>34</v>
      </c>
      <c r="G155" s="228">
        <v>34</v>
      </c>
      <c r="GU155" s="160"/>
    </row>
    <row r="156" spans="1:203" ht="20.25" customHeight="1">
      <c r="A156" s="161" t="s">
        <v>77</v>
      </c>
      <c r="B156" s="158">
        <f>SUM(B157:B159)</f>
        <v>689</v>
      </c>
      <c r="C156" s="158">
        <f>SUM(C157:C159)</f>
        <v>90</v>
      </c>
      <c r="D156" s="158">
        <f>SUM(D157:D159)</f>
        <v>-599</v>
      </c>
      <c r="E156" s="213">
        <f t="shared" si="9"/>
        <v>-86.93759071117562</v>
      </c>
      <c r="F156" s="235">
        <f>SUM(F157:F159)</f>
        <v>91</v>
      </c>
      <c r="G156" s="224">
        <f>SUM(G157:G159)</f>
        <v>1</v>
      </c>
      <c r="GU156" s="160"/>
    </row>
    <row r="157" spans="1:203" ht="20.25" customHeight="1">
      <c r="A157" s="163" t="s">
        <v>425</v>
      </c>
      <c r="B157" s="165"/>
      <c r="C157" s="165"/>
      <c r="D157" s="166">
        <f t="shared" si="11"/>
        <v>0</v>
      </c>
      <c r="E157" s="213"/>
      <c r="F157" s="236">
        <f t="shared" si="10"/>
        <v>0</v>
      </c>
      <c r="G157" s="228"/>
      <c r="GU157" s="160"/>
    </row>
    <row r="158" spans="1:203" ht="20.25" customHeight="1">
      <c r="A158" s="163" t="s">
        <v>426</v>
      </c>
      <c r="B158" s="165"/>
      <c r="C158" s="165"/>
      <c r="D158" s="166">
        <f t="shared" si="11"/>
        <v>0</v>
      </c>
      <c r="E158" s="213"/>
      <c r="F158" s="236">
        <f t="shared" si="10"/>
        <v>1</v>
      </c>
      <c r="G158" s="228">
        <v>1</v>
      </c>
      <c r="GU158" s="160"/>
    </row>
    <row r="159" spans="1:203" ht="20.25" customHeight="1">
      <c r="A159" s="163" t="s">
        <v>78</v>
      </c>
      <c r="B159" s="165">
        <v>689</v>
      </c>
      <c r="C159" s="165">
        <v>90</v>
      </c>
      <c r="D159" s="166">
        <f t="shared" si="11"/>
        <v>-599</v>
      </c>
      <c r="E159" s="213">
        <f t="shared" si="9"/>
        <v>-86.93759071117562</v>
      </c>
      <c r="F159" s="236">
        <f t="shared" si="10"/>
        <v>90</v>
      </c>
      <c r="G159" s="228"/>
      <c r="GU159" s="160"/>
    </row>
    <row r="160" spans="1:203" ht="20.25" customHeight="1">
      <c r="A160" s="161" t="s">
        <v>79</v>
      </c>
      <c r="B160" s="158">
        <f>B161</f>
        <v>0</v>
      </c>
      <c r="C160" s="158">
        <f>C161</f>
        <v>200</v>
      </c>
      <c r="D160" s="158">
        <f t="shared" si="11"/>
        <v>200</v>
      </c>
      <c r="E160" s="213"/>
      <c r="F160" s="236">
        <f t="shared" si="10"/>
        <v>200</v>
      </c>
      <c r="G160" s="228"/>
      <c r="GU160" s="160"/>
    </row>
    <row r="161" spans="1:203" ht="20.25" customHeight="1">
      <c r="A161" s="163" t="s">
        <v>427</v>
      </c>
      <c r="B161" s="166"/>
      <c r="C161" s="165">
        <v>200</v>
      </c>
      <c r="D161" s="166">
        <f t="shared" si="11"/>
        <v>200</v>
      </c>
      <c r="E161" s="213"/>
      <c r="F161" s="236">
        <f t="shared" si="10"/>
        <v>200</v>
      </c>
      <c r="G161" s="228"/>
      <c r="GU161" s="160"/>
    </row>
    <row r="162" spans="1:203" ht="20.25" customHeight="1">
      <c r="A162" s="211" t="s">
        <v>665</v>
      </c>
      <c r="B162" s="158">
        <f>SUM(B163:B166)</f>
        <v>1022</v>
      </c>
      <c r="C162" s="158">
        <f>SUM(C163:C166)</f>
        <v>857</v>
      </c>
      <c r="D162" s="158">
        <f>SUM(D163:D166)</f>
        <v>-165</v>
      </c>
      <c r="E162" s="213">
        <f t="shared" si="9"/>
        <v>-16.14481409001957</v>
      </c>
      <c r="F162" s="235">
        <f>SUM(F163:F166)</f>
        <v>873</v>
      </c>
      <c r="G162" s="224">
        <f>SUM(G163:G166)</f>
        <v>16</v>
      </c>
      <c r="GU162" s="160"/>
    </row>
    <row r="163" spans="1:203" ht="20.25" customHeight="1">
      <c r="A163" s="207" t="s">
        <v>638</v>
      </c>
      <c r="B163" s="165">
        <v>68</v>
      </c>
      <c r="C163" s="165">
        <v>51</v>
      </c>
      <c r="D163" s="166">
        <f t="shared" si="11"/>
        <v>-17</v>
      </c>
      <c r="E163" s="213">
        <f t="shared" si="9"/>
        <v>-25</v>
      </c>
      <c r="F163" s="236">
        <f t="shared" si="10"/>
        <v>51</v>
      </c>
      <c r="G163" s="228"/>
      <c r="GU163" s="160"/>
    </row>
    <row r="164" spans="1:203" ht="20.25" customHeight="1">
      <c r="A164" s="244" t="s">
        <v>744</v>
      </c>
      <c r="B164" s="165"/>
      <c r="C164" s="165"/>
      <c r="D164" s="166"/>
      <c r="E164" s="213"/>
      <c r="F164" s="236">
        <f t="shared" si="10"/>
        <v>16</v>
      </c>
      <c r="G164" s="228">
        <v>16</v>
      </c>
      <c r="GU164" s="160"/>
    </row>
    <row r="165" spans="1:203" ht="20.25" customHeight="1">
      <c r="A165" s="191" t="s">
        <v>731</v>
      </c>
      <c r="B165" s="165">
        <v>954</v>
      </c>
      <c r="C165" s="165">
        <v>806</v>
      </c>
      <c r="D165" s="166">
        <f t="shared" si="11"/>
        <v>-148</v>
      </c>
      <c r="E165" s="213">
        <f t="shared" si="9"/>
        <v>-15.513626834381553</v>
      </c>
      <c r="F165" s="236">
        <f t="shared" si="10"/>
        <v>806</v>
      </c>
      <c r="G165" s="228"/>
      <c r="GU165" s="160"/>
    </row>
    <row r="166" spans="1:203" ht="20.25" customHeight="1">
      <c r="A166" s="191" t="s">
        <v>732</v>
      </c>
      <c r="B166" s="166"/>
      <c r="C166" s="165"/>
      <c r="D166" s="166">
        <f>C166-B166</f>
        <v>0</v>
      </c>
      <c r="E166" s="213"/>
      <c r="F166" s="236">
        <f t="shared" si="10"/>
        <v>0</v>
      </c>
      <c r="G166" s="228"/>
      <c r="GU166" s="160"/>
    </row>
    <row r="167" spans="1:203" ht="20.25" customHeight="1">
      <c r="A167" s="190" t="s">
        <v>733</v>
      </c>
      <c r="B167" s="168">
        <f>B168</f>
        <v>0</v>
      </c>
      <c r="C167" s="168">
        <f>C168</f>
        <v>0</v>
      </c>
      <c r="D167" s="168">
        <f>D168</f>
        <v>0</v>
      </c>
      <c r="E167" s="213"/>
      <c r="F167" s="239">
        <f>F168</f>
        <v>70</v>
      </c>
      <c r="G167" s="218">
        <f>G168</f>
        <v>70</v>
      </c>
      <c r="GU167" s="160"/>
    </row>
    <row r="168" spans="1:203" ht="20.25" customHeight="1">
      <c r="A168" s="191" t="s">
        <v>734</v>
      </c>
      <c r="B168" s="166"/>
      <c r="C168" s="165"/>
      <c r="D168" s="166"/>
      <c r="E168" s="213"/>
      <c r="F168" s="236">
        <f t="shared" si="10"/>
        <v>70</v>
      </c>
      <c r="G168" s="228">
        <v>70</v>
      </c>
      <c r="GU168" s="160"/>
    </row>
    <row r="169" spans="1:203" ht="19.5" customHeight="1">
      <c r="A169" s="161" t="s">
        <v>428</v>
      </c>
      <c r="B169" s="158">
        <f>B170+B177+B233+B185+B192+B194+B196+B203+B206+B212+B218+B221+B224+B227+B230+B236</f>
        <v>27699</v>
      </c>
      <c r="C169" s="158">
        <f>C170+C177+C233+C185+C192+C194+C196+C203+C206+C212+C218+C221+C224+C227+C230+C236</f>
        <v>27493</v>
      </c>
      <c r="D169" s="158">
        <f>D170+D177+D233+D185+D192+D194+D196+D203+D206+D212+D218+D221+D224+D227+D230+D236</f>
        <v>-206</v>
      </c>
      <c r="E169" s="213">
        <f t="shared" si="9"/>
        <v>-0.7437091591754215</v>
      </c>
      <c r="F169" s="235">
        <f>F170+F177+F233+F185+F192+F194+F196+F203+F206+F212+F218+F221+F224+F227+F230+F236</f>
        <v>39201</v>
      </c>
      <c r="G169" s="224">
        <f>G170+G177+G233+G185+G192+G194+G196+G203+G206+G212+G218+G221+G224+G227+G230+G236</f>
        <v>11708</v>
      </c>
      <c r="GU169" s="160"/>
    </row>
    <row r="170" spans="1:203" ht="20.25" customHeight="1">
      <c r="A170" s="161" t="s">
        <v>80</v>
      </c>
      <c r="B170" s="158">
        <f>SUM(B171:B176)</f>
        <v>364</v>
      </c>
      <c r="C170" s="158">
        <f>SUM(C171:C176)</f>
        <v>392</v>
      </c>
      <c r="D170" s="158">
        <f>SUM(D171:D176)</f>
        <v>28</v>
      </c>
      <c r="E170" s="213">
        <f t="shared" si="9"/>
        <v>7.6923076923076925</v>
      </c>
      <c r="F170" s="235">
        <f>SUM(F171:F176)</f>
        <v>392</v>
      </c>
      <c r="G170" s="224">
        <f>SUM(G171:G176)</f>
        <v>0</v>
      </c>
      <c r="GU170" s="160"/>
    </row>
    <row r="171" spans="1:203" ht="20.25" customHeight="1">
      <c r="A171" s="163" t="s">
        <v>429</v>
      </c>
      <c r="B171" s="165">
        <v>195</v>
      </c>
      <c r="C171" s="165">
        <v>235</v>
      </c>
      <c r="D171" s="166">
        <f t="shared" si="11"/>
        <v>40</v>
      </c>
      <c r="E171" s="213">
        <f t="shared" si="9"/>
        <v>20.51282051282051</v>
      </c>
      <c r="F171" s="236">
        <f t="shared" si="10"/>
        <v>235</v>
      </c>
      <c r="G171" s="228"/>
      <c r="GU171" s="160"/>
    </row>
    <row r="172" spans="1:203" ht="20.25" customHeight="1">
      <c r="A172" s="163" t="s">
        <v>430</v>
      </c>
      <c r="B172" s="165"/>
      <c r="C172" s="165"/>
      <c r="D172" s="166">
        <f t="shared" si="11"/>
        <v>0</v>
      </c>
      <c r="E172" s="213" t="e">
        <f t="shared" si="9"/>
        <v>#DIV/0!</v>
      </c>
      <c r="F172" s="236">
        <f t="shared" si="10"/>
        <v>0</v>
      </c>
      <c r="G172" s="228"/>
      <c r="GU172" s="160"/>
    </row>
    <row r="173" spans="1:203" ht="20.25" customHeight="1">
      <c r="A173" s="163" t="s">
        <v>81</v>
      </c>
      <c r="B173" s="165"/>
      <c r="C173" s="165"/>
      <c r="D173" s="166">
        <f t="shared" si="11"/>
        <v>0</v>
      </c>
      <c r="E173" s="213"/>
      <c r="F173" s="236">
        <f t="shared" si="10"/>
        <v>0</v>
      </c>
      <c r="G173" s="228"/>
      <c r="GU173" s="160"/>
    </row>
    <row r="174" spans="1:203" ht="20.25" customHeight="1">
      <c r="A174" s="163" t="s">
        <v>82</v>
      </c>
      <c r="B174" s="165">
        <v>146</v>
      </c>
      <c r="C174" s="165">
        <v>157</v>
      </c>
      <c r="D174" s="166">
        <f t="shared" si="11"/>
        <v>11</v>
      </c>
      <c r="E174" s="213">
        <f t="shared" si="9"/>
        <v>7.534246575342466</v>
      </c>
      <c r="F174" s="236">
        <f t="shared" si="10"/>
        <v>157</v>
      </c>
      <c r="G174" s="228"/>
      <c r="GU174" s="160"/>
    </row>
    <row r="175" spans="1:203" ht="20.25" customHeight="1">
      <c r="A175" s="163" t="s">
        <v>83</v>
      </c>
      <c r="B175" s="165"/>
      <c r="C175" s="165"/>
      <c r="D175" s="166">
        <f t="shared" si="11"/>
        <v>0</v>
      </c>
      <c r="E175" s="213" t="e">
        <f t="shared" si="9"/>
        <v>#DIV/0!</v>
      </c>
      <c r="F175" s="236">
        <f t="shared" si="10"/>
        <v>0</v>
      </c>
      <c r="G175" s="228"/>
      <c r="GU175" s="160"/>
    </row>
    <row r="176" spans="1:203" ht="20.25" customHeight="1">
      <c r="A176" s="220" t="s">
        <v>666</v>
      </c>
      <c r="B176" s="165">
        <v>23</v>
      </c>
      <c r="C176" s="165"/>
      <c r="D176" s="166">
        <f t="shared" si="11"/>
        <v>-23</v>
      </c>
      <c r="E176" s="213"/>
      <c r="F176" s="236">
        <f t="shared" si="10"/>
        <v>0</v>
      </c>
      <c r="G176" s="228"/>
      <c r="GU176" s="160"/>
    </row>
    <row r="177" spans="1:203" ht="20.25" customHeight="1">
      <c r="A177" s="161" t="s">
        <v>84</v>
      </c>
      <c r="B177" s="158">
        <f>SUM(B178:B184)</f>
        <v>90</v>
      </c>
      <c r="C177" s="158">
        <f>SUM(C178:C184)</f>
        <v>101</v>
      </c>
      <c r="D177" s="158">
        <f>SUM(D178:D184)</f>
        <v>11</v>
      </c>
      <c r="E177" s="213">
        <f t="shared" si="9"/>
        <v>12.222222222222221</v>
      </c>
      <c r="F177" s="236">
        <f t="shared" si="10"/>
        <v>354</v>
      </c>
      <c r="G177" s="228">
        <f>SUM(G178:G184)</f>
        <v>253</v>
      </c>
      <c r="GU177" s="160"/>
    </row>
    <row r="178" spans="1:203" ht="20.25" customHeight="1">
      <c r="A178" s="163" t="s">
        <v>431</v>
      </c>
      <c r="B178" s="165"/>
      <c r="C178" s="165"/>
      <c r="D178" s="166">
        <f t="shared" si="11"/>
        <v>0</v>
      </c>
      <c r="E178" s="213" t="e">
        <f t="shared" si="9"/>
        <v>#DIV/0!</v>
      </c>
      <c r="F178" s="236">
        <f t="shared" si="10"/>
        <v>0</v>
      </c>
      <c r="G178" s="228"/>
      <c r="GU178" s="160"/>
    </row>
    <row r="179" spans="1:203" ht="20.25" customHeight="1">
      <c r="A179" s="169" t="s">
        <v>432</v>
      </c>
      <c r="B179" s="165"/>
      <c r="C179" s="165"/>
      <c r="D179" s="166">
        <f t="shared" si="11"/>
        <v>0</v>
      </c>
      <c r="E179" s="213" t="e">
        <f t="shared" si="9"/>
        <v>#DIV/0!</v>
      </c>
      <c r="F179" s="236">
        <f t="shared" si="10"/>
        <v>0</v>
      </c>
      <c r="G179" s="228"/>
      <c r="GU179" s="160"/>
    </row>
    <row r="180" spans="1:203" ht="20.25" customHeight="1">
      <c r="A180" s="163" t="s">
        <v>85</v>
      </c>
      <c r="B180" s="165"/>
      <c r="C180" s="165"/>
      <c r="D180" s="166">
        <f t="shared" si="11"/>
        <v>0</v>
      </c>
      <c r="E180" s="213"/>
      <c r="F180" s="236">
        <f t="shared" si="10"/>
        <v>0</v>
      </c>
      <c r="G180" s="228"/>
      <c r="GU180" s="160"/>
    </row>
    <row r="181" spans="1:203" ht="20.25" customHeight="1">
      <c r="A181" s="163" t="s">
        <v>433</v>
      </c>
      <c r="B181" s="165"/>
      <c r="C181" s="165"/>
      <c r="D181" s="166">
        <f t="shared" si="11"/>
        <v>0</v>
      </c>
      <c r="E181" s="213"/>
      <c r="F181" s="236">
        <f t="shared" si="10"/>
        <v>0</v>
      </c>
      <c r="G181" s="228"/>
      <c r="GU181" s="160"/>
    </row>
    <row r="182" spans="1:203" ht="20.25" customHeight="1">
      <c r="A182" s="163" t="s">
        <v>434</v>
      </c>
      <c r="B182" s="165"/>
      <c r="C182" s="165"/>
      <c r="D182" s="166">
        <f t="shared" si="11"/>
        <v>0</v>
      </c>
      <c r="E182" s="213"/>
      <c r="F182" s="236">
        <f t="shared" si="10"/>
        <v>0</v>
      </c>
      <c r="G182" s="228"/>
      <c r="GU182" s="160"/>
    </row>
    <row r="183" spans="1:203" ht="20.25" customHeight="1">
      <c r="A183" s="191" t="s">
        <v>739</v>
      </c>
      <c r="B183" s="165"/>
      <c r="C183" s="165">
        <v>62</v>
      </c>
      <c r="D183" s="166">
        <f t="shared" si="11"/>
        <v>62</v>
      </c>
      <c r="E183" s="213"/>
      <c r="F183" s="236">
        <f t="shared" si="10"/>
        <v>62</v>
      </c>
      <c r="G183" s="228"/>
      <c r="GU183" s="160"/>
    </row>
    <row r="184" spans="1:203" ht="20.25" customHeight="1">
      <c r="A184" s="163" t="s">
        <v>86</v>
      </c>
      <c r="B184" s="165">
        <v>90</v>
      </c>
      <c r="C184" s="165">
        <v>39</v>
      </c>
      <c r="D184" s="166">
        <f t="shared" si="11"/>
        <v>-51</v>
      </c>
      <c r="E184" s="213"/>
      <c r="F184" s="236">
        <f t="shared" si="10"/>
        <v>292</v>
      </c>
      <c r="G184" s="228">
        <v>253</v>
      </c>
      <c r="GU184" s="160"/>
    </row>
    <row r="185" spans="1:203" ht="20.25" customHeight="1">
      <c r="A185" s="227" t="s">
        <v>667</v>
      </c>
      <c r="B185" s="158">
        <f>SUM(B186:B191)</f>
        <v>19467</v>
      </c>
      <c r="C185" s="158">
        <f>SUM(C186:C191)</f>
        <v>18948</v>
      </c>
      <c r="D185" s="158">
        <f>SUM(D186:D191)</f>
        <v>-519</v>
      </c>
      <c r="E185" s="213">
        <f aca="true" t="shared" si="12" ref="E185:E246">D185/B185*100</f>
        <v>-2.666050238865773</v>
      </c>
      <c r="F185" s="235">
        <f>SUM(F186:F191)</f>
        <v>21036</v>
      </c>
      <c r="G185" s="224">
        <f>SUM(G186:G191)</f>
        <v>2088</v>
      </c>
      <c r="GU185" s="160"/>
    </row>
    <row r="186" spans="1:203" ht="20.25" customHeight="1">
      <c r="A186" s="220" t="s">
        <v>668</v>
      </c>
      <c r="B186" s="165">
        <v>338</v>
      </c>
      <c r="C186" s="165">
        <v>422</v>
      </c>
      <c r="D186" s="166">
        <f t="shared" si="11"/>
        <v>84</v>
      </c>
      <c r="E186" s="213">
        <f t="shared" si="12"/>
        <v>24.85207100591716</v>
      </c>
      <c r="F186" s="236">
        <f t="shared" si="10"/>
        <v>422</v>
      </c>
      <c r="G186" s="228"/>
      <c r="GU186" s="160"/>
    </row>
    <row r="187" spans="1:203" ht="20.25" customHeight="1">
      <c r="A187" s="163" t="s">
        <v>87</v>
      </c>
      <c r="B187" s="165">
        <v>242</v>
      </c>
      <c r="C187" s="165">
        <v>1281</v>
      </c>
      <c r="D187" s="166">
        <f t="shared" si="11"/>
        <v>1039</v>
      </c>
      <c r="E187" s="213">
        <f t="shared" si="12"/>
        <v>429.3388429752066</v>
      </c>
      <c r="F187" s="236">
        <f t="shared" si="10"/>
        <v>1281</v>
      </c>
      <c r="G187" s="228"/>
      <c r="GU187" s="160"/>
    </row>
    <row r="188" spans="1:203" ht="20.25" customHeight="1">
      <c r="A188" s="163" t="s">
        <v>601</v>
      </c>
      <c r="B188" s="165">
        <v>5502</v>
      </c>
      <c r="C188" s="165">
        <v>6240</v>
      </c>
      <c r="D188" s="166">
        <f t="shared" si="11"/>
        <v>738</v>
      </c>
      <c r="E188" s="213">
        <f t="shared" si="12"/>
        <v>13.413304252998909</v>
      </c>
      <c r="F188" s="236">
        <f t="shared" si="10"/>
        <v>6240</v>
      </c>
      <c r="G188" s="228"/>
      <c r="GU188" s="160"/>
    </row>
    <row r="189" spans="1:203" ht="20.25" customHeight="1">
      <c r="A189" s="163" t="s">
        <v>582</v>
      </c>
      <c r="B189" s="165">
        <v>3000</v>
      </c>
      <c r="C189" s="165">
        <v>1000</v>
      </c>
      <c r="D189" s="166">
        <f t="shared" si="11"/>
        <v>-2000</v>
      </c>
      <c r="E189" s="213">
        <f t="shared" si="12"/>
        <v>-66.66666666666666</v>
      </c>
      <c r="F189" s="236">
        <f t="shared" si="10"/>
        <v>1000</v>
      </c>
      <c r="G189" s="228"/>
      <c r="GU189" s="160"/>
    </row>
    <row r="190" spans="1:203" ht="20.25" customHeight="1">
      <c r="A190" s="163" t="s">
        <v>583</v>
      </c>
      <c r="B190" s="165">
        <v>10380</v>
      </c>
      <c r="C190" s="165">
        <v>10000</v>
      </c>
      <c r="D190" s="166">
        <f t="shared" si="11"/>
        <v>-380</v>
      </c>
      <c r="E190" s="213">
        <f t="shared" si="12"/>
        <v>-3.6608863198458574</v>
      </c>
      <c r="F190" s="236">
        <f aca="true" t="shared" si="13" ref="F190:F251">C190+G190</f>
        <v>12088</v>
      </c>
      <c r="G190" s="228">
        <v>2088</v>
      </c>
      <c r="GU190" s="160"/>
    </row>
    <row r="191" spans="1:203" ht="20.25" customHeight="1">
      <c r="A191" s="191" t="s">
        <v>740</v>
      </c>
      <c r="B191" s="165">
        <v>5</v>
      </c>
      <c r="C191" s="165">
        <v>5</v>
      </c>
      <c r="D191" s="166">
        <f t="shared" si="11"/>
        <v>0</v>
      </c>
      <c r="E191" s="213">
        <f t="shared" si="12"/>
        <v>0</v>
      </c>
      <c r="F191" s="236">
        <f t="shared" si="13"/>
        <v>5</v>
      </c>
      <c r="G191" s="228"/>
      <c r="GU191" s="160"/>
    </row>
    <row r="192" spans="1:203" ht="20.25" customHeight="1">
      <c r="A192" s="161" t="s">
        <v>88</v>
      </c>
      <c r="B192" s="158">
        <f>B193</f>
        <v>447</v>
      </c>
      <c r="C192" s="158">
        <f>C193</f>
        <v>447</v>
      </c>
      <c r="D192" s="158">
        <f t="shared" si="11"/>
        <v>0</v>
      </c>
      <c r="E192" s="213">
        <f t="shared" si="12"/>
        <v>0</v>
      </c>
      <c r="F192" s="236">
        <f t="shared" si="13"/>
        <v>447</v>
      </c>
      <c r="G192" s="228"/>
      <c r="GU192" s="160"/>
    </row>
    <row r="193" spans="1:203" ht="20.25" customHeight="1">
      <c r="A193" s="163" t="s">
        <v>435</v>
      </c>
      <c r="B193" s="165">
        <v>447</v>
      </c>
      <c r="C193" s="165">
        <v>447</v>
      </c>
      <c r="D193" s="166">
        <f t="shared" si="11"/>
        <v>0</v>
      </c>
      <c r="E193" s="213">
        <f t="shared" si="12"/>
        <v>0</v>
      </c>
      <c r="F193" s="236">
        <f t="shared" si="13"/>
        <v>447</v>
      </c>
      <c r="G193" s="228"/>
      <c r="GU193" s="160"/>
    </row>
    <row r="194" spans="1:203" ht="20.25" customHeight="1">
      <c r="A194" s="161" t="s">
        <v>89</v>
      </c>
      <c r="B194" s="158">
        <f>SUM(B195:B195)</f>
        <v>900</v>
      </c>
      <c r="C194" s="158">
        <f>SUM(C195:C195)</f>
        <v>620</v>
      </c>
      <c r="D194" s="158">
        <f t="shared" si="11"/>
        <v>-280</v>
      </c>
      <c r="E194" s="213">
        <f t="shared" si="12"/>
        <v>-31.11111111111111</v>
      </c>
      <c r="F194" s="236">
        <f t="shared" si="13"/>
        <v>620</v>
      </c>
      <c r="G194" s="228"/>
      <c r="GU194" s="160"/>
    </row>
    <row r="195" spans="1:203" ht="20.25" customHeight="1">
      <c r="A195" s="163" t="s">
        <v>90</v>
      </c>
      <c r="B195" s="165">
        <v>900</v>
      </c>
      <c r="C195" s="165">
        <v>620</v>
      </c>
      <c r="D195" s="166">
        <f t="shared" si="11"/>
        <v>-280</v>
      </c>
      <c r="E195" s="213">
        <f t="shared" si="12"/>
        <v>-31.11111111111111</v>
      </c>
      <c r="F195" s="236">
        <f t="shared" si="13"/>
        <v>620</v>
      </c>
      <c r="G195" s="228"/>
      <c r="GU195" s="160"/>
    </row>
    <row r="196" spans="1:203" ht="20.25" customHeight="1">
      <c r="A196" s="161" t="s">
        <v>91</v>
      </c>
      <c r="B196" s="158">
        <f>SUM(B197:B202)</f>
        <v>1086</v>
      </c>
      <c r="C196" s="158">
        <f>SUM(C197:C202)</f>
        <v>1147</v>
      </c>
      <c r="D196" s="158">
        <f>SUM(D197:D202)</f>
        <v>61</v>
      </c>
      <c r="E196" s="213">
        <f t="shared" si="12"/>
        <v>5.616942909760589</v>
      </c>
      <c r="F196" s="235">
        <f>SUM(F197:F202)</f>
        <v>1961</v>
      </c>
      <c r="G196" s="224">
        <f>SUM(G197:G202)</f>
        <v>814</v>
      </c>
      <c r="GU196" s="160"/>
    </row>
    <row r="197" spans="1:203" ht="20.25" customHeight="1">
      <c r="A197" s="163" t="s">
        <v>436</v>
      </c>
      <c r="B197" s="165"/>
      <c r="C197" s="165"/>
      <c r="D197" s="166">
        <f t="shared" si="11"/>
        <v>0</v>
      </c>
      <c r="E197" s="213"/>
      <c r="F197" s="236">
        <f t="shared" si="13"/>
        <v>0</v>
      </c>
      <c r="G197" s="228"/>
      <c r="GU197" s="160"/>
    </row>
    <row r="198" spans="1:203" ht="20.25" customHeight="1">
      <c r="A198" s="172" t="s">
        <v>437</v>
      </c>
      <c r="B198" s="165"/>
      <c r="C198" s="165"/>
      <c r="D198" s="166">
        <f t="shared" si="11"/>
        <v>0</v>
      </c>
      <c r="E198" s="213"/>
      <c r="F198" s="236">
        <f t="shared" si="13"/>
        <v>0</v>
      </c>
      <c r="G198" s="228"/>
      <c r="GU198" s="160"/>
    </row>
    <row r="199" spans="1:203" ht="20.25" customHeight="1">
      <c r="A199" s="163" t="s">
        <v>438</v>
      </c>
      <c r="B199" s="165">
        <v>514</v>
      </c>
      <c r="C199" s="165">
        <v>429</v>
      </c>
      <c r="D199" s="166">
        <f t="shared" si="11"/>
        <v>-85</v>
      </c>
      <c r="E199" s="213">
        <f t="shared" si="12"/>
        <v>-16.536964980544745</v>
      </c>
      <c r="F199" s="236">
        <f t="shared" si="13"/>
        <v>429</v>
      </c>
      <c r="G199" s="228"/>
      <c r="GU199" s="160"/>
    </row>
    <row r="200" spans="1:203" ht="20.25" customHeight="1">
      <c r="A200" s="163" t="s">
        <v>92</v>
      </c>
      <c r="B200" s="165">
        <v>288</v>
      </c>
      <c r="C200" s="165">
        <v>301</v>
      </c>
      <c r="D200" s="166">
        <f t="shared" si="11"/>
        <v>13</v>
      </c>
      <c r="E200" s="213">
        <f t="shared" si="12"/>
        <v>4.513888888888888</v>
      </c>
      <c r="F200" s="236">
        <f t="shared" si="13"/>
        <v>301</v>
      </c>
      <c r="G200" s="228"/>
      <c r="GU200" s="160"/>
    </row>
    <row r="201" spans="1:203" ht="20.25" customHeight="1">
      <c r="A201" s="169" t="s">
        <v>439</v>
      </c>
      <c r="B201" s="165">
        <v>152</v>
      </c>
      <c r="C201" s="165">
        <v>240</v>
      </c>
      <c r="D201" s="166">
        <f t="shared" si="11"/>
        <v>88</v>
      </c>
      <c r="E201" s="213">
        <f t="shared" si="12"/>
        <v>57.89473684210527</v>
      </c>
      <c r="F201" s="236">
        <f t="shared" si="13"/>
        <v>240</v>
      </c>
      <c r="G201" s="228"/>
      <c r="GU201" s="160"/>
    </row>
    <row r="202" spans="1:203" ht="20.25" customHeight="1">
      <c r="A202" s="163" t="s">
        <v>440</v>
      </c>
      <c r="B202" s="165">
        <v>132</v>
      </c>
      <c r="C202" s="165">
        <v>177</v>
      </c>
      <c r="D202" s="166">
        <f t="shared" si="11"/>
        <v>45</v>
      </c>
      <c r="E202" s="213"/>
      <c r="F202" s="236">
        <f t="shared" si="13"/>
        <v>991</v>
      </c>
      <c r="G202" s="228">
        <v>814</v>
      </c>
      <c r="GU202" s="160"/>
    </row>
    <row r="203" spans="1:203" ht="20.25" customHeight="1">
      <c r="A203" s="161" t="s">
        <v>93</v>
      </c>
      <c r="B203" s="158">
        <f>SUM(B204:B205)</f>
        <v>631</v>
      </c>
      <c r="C203" s="158">
        <f>SUM(C204:C205)</f>
        <v>3</v>
      </c>
      <c r="D203" s="158">
        <f>SUM(D204:D205)</f>
        <v>-628</v>
      </c>
      <c r="E203" s="213">
        <f t="shared" si="12"/>
        <v>-99.52456418383518</v>
      </c>
      <c r="F203" s="236">
        <f t="shared" si="13"/>
        <v>3</v>
      </c>
      <c r="G203" s="228"/>
      <c r="GU203" s="160"/>
    </row>
    <row r="204" spans="1:203" ht="20.25" customHeight="1">
      <c r="A204" s="163" t="s">
        <v>441</v>
      </c>
      <c r="B204" s="165">
        <v>628</v>
      </c>
      <c r="C204" s="165"/>
      <c r="D204" s="166">
        <f t="shared" si="11"/>
        <v>-628</v>
      </c>
      <c r="E204" s="213">
        <f t="shared" si="12"/>
        <v>-100</v>
      </c>
      <c r="F204" s="236">
        <f t="shared" si="13"/>
        <v>0</v>
      </c>
      <c r="G204" s="228"/>
      <c r="GU204" s="160"/>
    </row>
    <row r="205" spans="1:203" ht="20.25" customHeight="1">
      <c r="A205" s="163" t="s">
        <v>94</v>
      </c>
      <c r="B205" s="165">
        <v>3</v>
      </c>
      <c r="C205" s="165">
        <v>3</v>
      </c>
      <c r="D205" s="166">
        <f t="shared" si="11"/>
        <v>0</v>
      </c>
      <c r="E205" s="213">
        <f t="shared" si="12"/>
        <v>0</v>
      </c>
      <c r="F205" s="236">
        <f t="shared" si="13"/>
        <v>3</v>
      </c>
      <c r="G205" s="228"/>
      <c r="GU205" s="160"/>
    </row>
    <row r="206" spans="1:203" ht="20.25" customHeight="1">
      <c r="A206" s="161" t="s">
        <v>95</v>
      </c>
      <c r="B206" s="158">
        <f>SUM(B207:B211)</f>
        <v>931</v>
      </c>
      <c r="C206" s="158">
        <f>SUM(C207:C211)</f>
        <v>355</v>
      </c>
      <c r="D206" s="158">
        <f>SUM(D207:D211)</f>
        <v>-576</v>
      </c>
      <c r="E206" s="213">
        <f t="shared" si="12"/>
        <v>-61.868958109559614</v>
      </c>
      <c r="F206" s="235">
        <f>SUM(F207:F211)</f>
        <v>455</v>
      </c>
      <c r="G206" s="224">
        <f>SUM(G207:G211)</f>
        <v>100</v>
      </c>
      <c r="GU206" s="160"/>
    </row>
    <row r="207" spans="1:203" ht="20.25" customHeight="1">
      <c r="A207" s="163" t="s">
        <v>442</v>
      </c>
      <c r="B207" s="165">
        <v>77</v>
      </c>
      <c r="C207" s="165">
        <v>77</v>
      </c>
      <c r="D207" s="166">
        <f t="shared" si="11"/>
        <v>0</v>
      </c>
      <c r="E207" s="213">
        <f t="shared" si="12"/>
        <v>0</v>
      </c>
      <c r="F207" s="236">
        <f t="shared" si="13"/>
        <v>177</v>
      </c>
      <c r="G207" s="228">
        <v>100</v>
      </c>
      <c r="GU207" s="160"/>
    </row>
    <row r="208" spans="1:203" ht="20.25" customHeight="1">
      <c r="A208" s="220" t="s">
        <v>669</v>
      </c>
      <c r="B208" s="165">
        <v>60</v>
      </c>
      <c r="C208" s="165">
        <v>36</v>
      </c>
      <c r="D208" s="166">
        <f t="shared" si="11"/>
        <v>-24</v>
      </c>
      <c r="E208" s="213"/>
      <c r="F208" s="236">
        <f t="shared" si="13"/>
        <v>36</v>
      </c>
      <c r="G208" s="228"/>
      <c r="GU208" s="160"/>
    </row>
    <row r="209" spans="1:203" ht="20.25" customHeight="1">
      <c r="A209" s="163" t="s">
        <v>96</v>
      </c>
      <c r="B209" s="165">
        <v>577</v>
      </c>
      <c r="C209" s="165"/>
      <c r="D209" s="166">
        <f t="shared" si="11"/>
        <v>-577</v>
      </c>
      <c r="E209" s="213">
        <f t="shared" si="12"/>
        <v>-100</v>
      </c>
      <c r="F209" s="236">
        <f t="shared" si="13"/>
        <v>0</v>
      </c>
      <c r="G209" s="228"/>
      <c r="GU209" s="160"/>
    </row>
    <row r="210" spans="1:203" ht="20.25" customHeight="1">
      <c r="A210" s="163" t="s">
        <v>97</v>
      </c>
      <c r="B210" s="165">
        <v>196</v>
      </c>
      <c r="C210" s="165">
        <v>242</v>
      </c>
      <c r="D210" s="166">
        <f t="shared" si="11"/>
        <v>46</v>
      </c>
      <c r="E210" s="213">
        <f t="shared" si="12"/>
        <v>23.46938775510204</v>
      </c>
      <c r="F210" s="236">
        <f t="shared" si="13"/>
        <v>242</v>
      </c>
      <c r="G210" s="228"/>
      <c r="GU210" s="160"/>
    </row>
    <row r="211" spans="1:203" ht="20.25" customHeight="1">
      <c r="A211" s="163" t="s">
        <v>98</v>
      </c>
      <c r="B211" s="165">
        <v>21</v>
      </c>
      <c r="C211" s="165"/>
      <c r="D211" s="166">
        <f aca="true" t="shared" si="14" ref="D211:D302">C211-B211</f>
        <v>-21</v>
      </c>
      <c r="E211" s="213">
        <f t="shared" si="12"/>
        <v>-100</v>
      </c>
      <c r="F211" s="236">
        <f t="shared" si="13"/>
        <v>0</v>
      </c>
      <c r="G211" s="228"/>
      <c r="GU211" s="160"/>
    </row>
    <row r="212" spans="1:203" ht="20.25" customHeight="1">
      <c r="A212" s="161" t="s">
        <v>99</v>
      </c>
      <c r="B212" s="158">
        <f>SUM(B213:B217)</f>
        <v>50</v>
      </c>
      <c r="C212" s="158">
        <f>SUM(C213:C217)</f>
        <v>66</v>
      </c>
      <c r="D212" s="158">
        <f>SUM(D213:D217)</f>
        <v>16</v>
      </c>
      <c r="E212" s="213">
        <f t="shared" si="12"/>
        <v>32</v>
      </c>
      <c r="F212" s="235">
        <f>SUM(F213:F217)</f>
        <v>88</v>
      </c>
      <c r="G212" s="224">
        <f>SUM(G213:G217)</f>
        <v>22</v>
      </c>
      <c r="GU212" s="160"/>
    </row>
    <row r="213" spans="1:203" ht="20.25" customHeight="1">
      <c r="A213" s="163" t="s">
        <v>443</v>
      </c>
      <c r="B213" s="165">
        <v>50</v>
      </c>
      <c r="C213" s="165">
        <v>66</v>
      </c>
      <c r="D213" s="166">
        <f t="shared" si="14"/>
        <v>16</v>
      </c>
      <c r="E213" s="213">
        <f t="shared" si="12"/>
        <v>32</v>
      </c>
      <c r="F213" s="236">
        <f t="shared" si="13"/>
        <v>66</v>
      </c>
      <c r="G213" s="228"/>
      <c r="GU213" s="160"/>
    </row>
    <row r="214" spans="1:203" ht="20.25" customHeight="1">
      <c r="A214" s="163" t="s">
        <v>25</v>
      </c>
      <c r="B214" s="165"/>
      <c r="C214" s="165"/>
      <c r="D214" s="166">
        <f t="shared" si="14"/>
        <v>0</v>
      </c>
      <c r="E214" s="213"/>
      <c r="F214" s="236">
        <f t="shared" si="13"/>
        <v>0</v>
      </c>
      <c r="G214" s="228"/>
      <c r="GU214" s="160"/>
    </row>
    <row r="215" spans="1:203" ht="20.25" customHeight="1">
      <c r="A215" s="163" t="s">
        <v>100</v>
      </c>
      <c r="B215" s="165"/>
      <c r="C215" s="165"/>
      <c r="D215" s="166">
        <f t="shared" si="14"/>
        <v>0</v>
      </c>
      <c r="E215" s="213"/>
      <c r="F215" s="236">
        <f t="shared" si="13"/>
        <v>12</v>
      </c>
      <c r="G215" s="228">
        <v>12</v>
      </c>
      <c r="GU215" s="160"/>
    </row>
    <row r="216" spans="1:203" ht="20.25" customHeight="1">
      <c r="A216" s="163" t="s">
        <v>444</v>
      </c>
      <c r="B216" s="165"/>
      <c r="C216" s="165"/>
      <c r="D216" s="166"/>
      <c r="E216" s="213"/>
      <c r="F216" s="236">
        <f t="shared" si="13"/>
        <v>10</v>
      </c>
      <c r="G216" s="228">
        <v>10</v>
      </c>
      <c r="GU216" s="160"/>
    </row>
    <row r="217" spans="1:203" ht="20.25" customHeight="1">
      <c r="A217" s="173" t="s">
        <v>445</v>
      </c>
      <c r="B217" s="165"/>
      <c r="C217" s="165"/>
      <c r="D217" s="166">
        <f t="shared" si="14"/>
        <v>0</v>
      </c>
      <c r="E217" s="213"/>
      <c r="F217" s="236">
        <f t="shared" si="13"/>
        <v>0</v>
      </c>
      <c r="G217" s="228"/>
      <c r="GU217" s="160"/>
    </row>
    <row r="218" spans="1:203" ht="20.25" customHeight="1">
      <c r="A218" s="161" t="s">
        <v>101</v>
      </c>
      <c r="B218" s="158">
        <f>SUM(B219:B220)</f>
        <v>18</v>
      </c>
      <c r="C218" s="158">
        <f>SUM(C219:C220)</f>
        <v>22</v>
      </c>
      <c r="D218" s="158">
        <f t="shared" si="14"/>
        <v>4</v>
      </c>
      <c r="E218" s="213">
        <f t="shared" si="12"/>
        <v>22.22222222222222</v>
      </c>
      <c r="F218" s="236">
        <f t="shared" si="13"/>
        <v>22</v>
      </c>
      <c r="G218" s="228"/>
      <c r="GU218" s="160"/>
    </row>
    <row r="219" spans="1:203" ht="20.25" customHeight="1">
      <c r="A219" s="163" t="s">
        <v>446</v>
      </c>
      <c r="B219" s="165">
        <v>18</v>
      </c>
      <c r="C219" s="165">
        <v>22</v>
      </c>
      <c r="D219" s="166">
        <f t="shared" si="14"/>
        <v>4</v>
      </c>
      <c r="E219" s="213">
        <f t="shared" si="12"/>
        <v>22.22222222222222</v>
      </c>
      <c r="F219" s="236">
        <f t="shared" si="13"/>
        <v>22</v>
      </c>
      <c r="G219" s="228"/>
      <c r="GU219" s="160"/>
    </row>
    <row r="220" spans="1:203" ht="20.25" customHeight="1">
      <c r="A220" s="163" t="s">
        <v>25</v>
      </c>
      <c r="B220" s="166"/>
      <c r="C220" s="165"/>
      <c r="D220" s="166">
        <f t="shared" si="14"/>
        <v>0</v>
      </c>
      <c r="E220" s="213"/>
      <c r="F220" s="236">
        <f t="shared" si="13"/>
        <v>0</v>
      </c>
      <c r="G220" s="228"/>
      <c r="GU220" s="160"/>
    </row>
    <row r="221" spans="1:203" ht="20.25" customHeight="1">
      <c r="A221" s="161" t="s">
        <v>447</v>
      </c>
      <c r="B221" s="158">
        <f>SUM(B222:B223)</f>
        <v>1013</v>
      </c>
      <c r="C221" s="158">
        <f>SUM(C222:C223)</f>
        <v>2423</v>
      </c>
      <c r="D221" s="158">
        <f>SUM(D222:D223)</f>
        <v>1410</v>
      </c>
      <c r="E221" s="213">
        <f t="shared" si="12"/>
        <v>139.19052319842052</v>
      </c>
      <c r="F221" s="235">
        <f>SUM(F222:F223)</f>
        <v>4423</v>
      </c>
      <c r="G221" s="224">
        <f>SUM(G222:G223)</f>
        <v>2000</v>
      </c>
      <c r="GU221" s="160"/>
    </row>
    <row r="222" spans="1:203" ht="20.25" customHeight="1">
      <c r="A222" s="163" t="s">
        <v>448</v>
      </c>
      <c r="B222" s="165">
        <v>199</v>
      </c>
      <c r="C222" s="165">
        <v>417</v>
      </c>
      <c r="D222" s="166">
        <f t="shared" si="14"/>
        <v>218</v>
      </c>
      <c r="E222" s="213">
        <f t="shared" si="12"/>
        <v>109.54773869346735</v>
      </c>
      <c r="F222" s="236">
        <f t="shared" si="13"/>
        <v>1417</v>
      </c>
      <c r="G222" s="228">
        <v>1000</v>
      </c>
      <c r="GU222" s="160"/>
    </row>
    <row r="223" spans="1:203" ht="20.25" customHeight="1">
      <c r="A223" s="163" t="s">
        <v>449</v>
      </c>
      <c r="B223" s="165">
        <v>814</v>
      </c>
      <c r="C223" s="165">
        <v>2006</v>
      </c>
      <c r="D223" s="166">
        <f t="shared" si="14"/>
        <v>1192</v>
      </c>
      <c r="E223" s="213">
        <f t="shared" si="12"/>
        <v>146.43734643734643</v>
      </c>
      <c r="F223" s="236">
        <f t="shared" si="13"/>
        <v>3006</v>
      </c>
      <c r="G223" s="228">
        <v>1000</v>
      </c>
      <c r="GU223" s="160"/>
    </row>
    <row r="224" spans="1:203" ht="20.25" customHeight="1">
      <c r="A224" s="161" t="s">
        <v>102</v>
      </c>
      <c r="B224" s="158">
        <f>SUM(B225:B226)</f>
        <v>170</v>
      </c>
      <c r="C224" s="158">
        <f>SUM(C225:C226)</f>
        <v>224</v>
      </c>
      <c r="D224" s="158">
        <f>SUM(D225:D226)</f>
        <v>54</v>
      </c>
      <c r="E224" s="213">
        <f t="shared" si="12"/>
        <v>31.76470588235294</v>
      </c>
      <c r="F224" s="235">
        <f>SUM(F225:F226)</f>
        <v>375</v>
      </c>
      <c r="G224" s="224">
        <f>SUM(G225:G226)</f>
        <v>151</v>
      </c>
      <c r="GU224" s="160"/>
    </row>
    <row r="225" spans="1:203" ht="20.25" customHeight="1">
      <c r="A225" s="163" t="s">
        <v>450</v>
      </c>
      <c r="B225" s="165">
        <v>170</v>
      </c>
      <c r="C225" s="165">
        <v>224</v>
      </c>
      <c r="D225" s="166">
        <f t="shared" si="14"/>
        <v>54</v>
      </c>
      <c r="E225" s="213">
        <f t="shared" si="12"/>
        <v>31.76470588235294</v>
      </c>
      <c r="F225" s="236">
        <f t="shared" si="13"/>
        <v>375</v>
      </c>
      <c r="G225" s="228">
        <v>151</v>
      </c>
      <c r="GU225" s="160"/>
    </row>
    <row r="226" spans="1:203" ht="20.25" customHeight="1">
      <c r="A226" s="173" t="s">
        <v>451</v>
      </c>
      <c r="B226" s="165"/>
      <c r="C226" s="165"/>
      <c r="D226" s="166">
        <f t="shared" si="14"/>
        <v>0</v>
      </c>
      <c r="E226" s="213"/>
      <c r="F226" s="236">
        <f t="shared" si="13"/>
        <v>0</v>
      </c>
      <c r="G226" s="228"/>
      <c r="GU226" s="160"/>
    </row>
    <row r="227" spans="1:203" ht="20.25" customHeight="1">
      <c r="A227" s="161" t="s">
        <v>452</v>
      </c>
      <c r="B227" s="158">
        <f>SUM(B228:B229)</f>
        <v>776</v>
      </c>
      <c r="C227" s="158">
        <f>SUM(C228:C229)</f>
        <v>648</v>
      </c>
      <c r="D227" s="158">
        <f>SUM(D228:D229)</f>
        <v>-128</v>
      </c>
      <c r="E227" s="213">
        <f t="shared" si="12"/>
        <v>-16.49484536082474</v>
      </c>
      <c r="F227" s="235">
        <f>SUM(F228:F229)</f>
        <v>1627</v>
      </c>
      <c r="G227" s="224">
        <f>SUM(G228:G229)</f>
        <v>979</v>
      </c>
      <c r="GU227" s="160"/>
    </row>
    <row r="228" spans="1:203" ht="20.25" customHeight="1">
      <c r="A228" s="220" t="s">
        <v>670</v>
      </c>
      <c r="B228" s="166">
        <v>64</v>
      </c>
      <c r="C228" s="166"/>
      <c r="D228" s="166">
        <f t="shared" si="14"/>
        <v>-64</v>
      </c>
      <c r="E228" s="213">
        <f t="shared" si="12"/>
        <v>-100</v>
      </c>
      <c r="F228" s="236">
        <f t="shared" si="13"/>
        <v>0</v>
      </c>
      <c r="G228" s="228"/>
      <c r="GU228" s="160"/>
    </row>
    <row r="229" spans="1:203" ht="20.25" customHeight="1">
      <c r="A229" s="220" t="s">
        <v>453</v>
      </c>
      <c r="B229" s="165">
        <v>712</v>
      </c>
      <c r="C229" s="165">
        <v>648</v>
      </c>
      <c r="D229" s="166">
        <f t="shared" si="14"/>
        <v>-64</v>
      </c>
      <c r="E229" s="213"/>
      <c r="F229" s="236">
        <f t="shared" si="13"/>
        <v>1627</v>
      </c>
      <c r="G229" s="228">
        <v>979</v>
      </c>
      <c r="GU229" s="160"/>
    </row>
    <row r="230" spans="1:203" ht="20.25" customHeight="1">
      <c r="A230" s="161" t="s">
        <v>103</v>
      </c>
      <c r="B230" s="158">
        <f>SUM(B231:B232)</f>
        <v>752</v>
      </c>
      <c r="C230" s="158">
        <f>SUM(C231:C232)</f>
        <v>731</v>
      </c>
      <c r="D230" s="158">
        <f>SUM(D231:D232)</f>
        <v>-21</v>
      </c>
      <c r="E230" s="213">
        <f t="shared" si="12"/>
        <v>-2.7925531914893615</v>
      </c>
      <c r="F230" s="235">
        <f>SUM(F231:F232)</f>
        <v>731</v>
      </c>
      <c r="G230" s="224">
        <f>SUM(G231:G232)</f>
        <v>0</v>
      </c>
      <c r="GU230" s="160"/>
    </row>
    <row r="231" spans="1:203" ht="20.25" customHeight="1">
      <c r="A231" s="163" t="s">
        <v>584</v>
      </c>
      <c r="B231" s="166">
        <v>6</v>
      </c>
      <c r="C231" s="166"/>
      <c r="D231" s="166">
        <f t="shared" si="14"/>
        <v>-6</v>
      </c>
      <c r="E231" s="213">
        <f t="shared" si="12"/>
        <v>-100</v>
      </c>
      <c r="F231" s="236">
        <f t="shared" si="13"/>
        <v>0</v>
      </c>
      <c r="G231" s="228"/>
      <c r="GU231" s="160"/>
    </row>
    <row r="232" spans="1:203" ht="20.25" customHeight="1">
      <c r="A232" s="163" t="s">
        <v>454</v>
      </c>
      <c r="B232" s="165">
        <v>746</v>
      </c>
      <c r="C232" s="165">
        <v>731</v>
      </c>
      <c r="D232" s="166">
        <f t="shared" si="14"/>
        <v>-15</v>
      </c>
      <c r="E232" s="213">
        <f t="shared" si="12"/>
        <v>-2.0107238605898123</v>
      </c>
      <c r="F232" s="236">
        <f t="shared" si="13"/>
        <v>731</v>
      </c>
      <c r="G232" s="228"/>
      <c r="GU232" s="160"/>
    </row>
    <row r="233" spans="1:203" ht="20.25" customHeight="1">
      <c r="A233" s="161" t="s">
        <v>455</v>
      </c>
      <c r="B233" s="158">
        <f>SUM(B234:B235)</f>
        <v>958</v>
      </c>
      <c r="C233" s="158">
        <f>SUM(C234:C235)</f>
        <v>994</v>
      </c>
      <c r="D233" s="158">
        <f>SUM(D234:D235)</f>
        <v>36</v>
      </c>
      <c r="E233" s="213">
        <f t="shared" si="12"/>
        <v>3.7578288100208765</v>
      </c>
      <c r="F233" s="235">
        <f>SUM(F234:F235)</f>
        <v>6295</v>
      </c>
      <c r="G233" s="224">
        <f>SUM(G234:G235)</f>
        <v>5301</v>
      </c>
      <c r="GU233" s="160"/>
    </row>
    <row r="234" spans="1:203" ht="20.25" customHeight="1">
      <c r="A234" s="163" t="s">
        <v>585</v>
      </c>
      <c r="B234" s="166"/>
      <c r="C234" s="166"/>
      <c r="D234" s="166"/>
      <c r="E234" s="213"/>
      <c r="F234" s="236">
        <f t="shared" si="13"/>
        <v>0</v>
      </c>
      <c r="G234" s="228"/>
      <c r="GU234" s="160"/>
    </row>
    <row r="235" spans="1:203" ht="20.25" customHeight="1">
      <c r="A235" s="163" t="s">
        <v>586</v>
      </c>
      <c r="B235" s="165">
        <v>958</v>
      </c>
      <c r="C235" s="165">
        <v>994</v>
      </c>
      <c r="D235" s="166">
        <f>C235-B235</f>
        <v>36</v>
      </c>
      <c r="E235" s="213">
        <f t="shared" si="12"/>
        <v>3.7578288100208765</v>
      </c>
      <c r="F235" s="236">
        <f t="shared" si="13"/>
        <v>6295</v>
      </c>
      <c r="G235" s="228">
        <v>5301</v>
      </c>
      <c r="GU235" s="160"/>
    </row>
    <row r="236" spans="1:203" ht="20.25" customHeight="1">
      <c r="A236" s="211" t="s">
        <v>645</v>
      </c>
      <c r="B236" s="165">
        <f>SUM(B237:B240)</f>
        <v>46</v>
      </c>
      <c r="C236" s="165">
        <f>SUM(C237:C240)</f>
        <v>372</v>
      </c>
      <c r="D236" s="165">
        <f>SUM(D237:D240)</f>
        <v>326</v>
      </c>
      <c r="E236" s="213">
        <f t="shared" si="12"/>
        <v>708.6956521739131</v>
      </c>
      <c r="F236" s="236">
        <f t="shared" si="13"/>
        <v>372</v>
      </c>
      <c r="G236" s="228"/>
      <c r="GU236" s="160"/>
    </row>
    <row r="237" spans="1:203" ht="20.25" customHeight="1">
      <c r="A237" s="220" t="s">
        <v>446</v>
      </c>
      <c r="B237" s="165">
        <v>37</v>
      </c>
      <c r="C237" s="165">
        <v>43</v>
      </c>
      <c r="D237" s="166">
        <f>C237-B237</f>
        <v>6</v>
      </c>
      <c r="E237" s="213"/>
      <c r="F237" s="236">
        <f t="shared" si="13"/>
        <v>43</v>
      </c>
      <c r="G237" s="228"/>
      <c r="GU237" s="160"/>
    </row>
    <row r="238" spans="1:203" ht="20.25" customHeight="1">
      <c r="A238" s="207" t="s">
        <v>672</v>
      </c>
      <c r="B238" s="165"/>
      <c r="C238" s="165"/>
      <c r="D238" s="166">
        <f>C238-B238</f>
        <v>0</v>
      </c>
      <c r="E238" s="213" t="e">
        <f t="shared" si="12"/>
        <v>#DIV/0!</v>
      </c>
      <c r="F238" s="236">
        <f t="shared" si="13"/>
        <v>0</v>
      </c>
      <c r="G238" s="228"/>
      <c r="GU238" s="160"/>
    </row>
    <row r="239" spans="1:203" ht="20.25" customHeight="1">
      <c r="A239" s="220" t="s">
        <v>29</v>
      </c>
      <c r="B239" s="165">
        <v>3</v>
      </c>
      <c r="C239" s="165">
        <v>200</v>
      </c>
      <c r="D239" s="166">
        <f>C239-B239</f>
        <v>197</v>
      </c>
      <c r="E239" s="213"/>
      <c r="F239" s="236">
        <f t="shared" si="13"/>
        <v>200</v>
      </c>
      <c r="G239" s="228"/>
      <c r="GU239" s="160"/>
    </row>
    <row r="240" spans="1:203" ht="20.25" customHeight="1">
      <c r="A240" s="220" t="s">
        <v>671</v>
      </c>
      <c r="B240" s="165">
        <v>6</v>
      </c>
      <c r="C240" s="165">
        <v>129</v>
      </c>
      <c r="D240" s="166">
        <f>C240-B240</f>
        <v>123</v>
      </c>
      <c r="E240" s="213"/>
      <c r="F240" s="236">
        <f t="shared" si="13"/>
        <v>129</v>
      </c>
      <c r="G240" s="228"/>
      <c r="GU240" s="160"/>
    </row>
    <row r="241" spans="1:203" ht="20.25" customHeight="1">
      <c r="A241" s="190" t="s">
        <v>735</v>
      </c>
      <c r="B241" s="158">
        <f>B242+B245+B249+B252+B259+B263+B267+B271+B273+B275+B277</f>
        <v>9704</v>
      </c>
      <c r="C241" s="158">
        <f>C242+C245+C249+C252+C259+C263+C267+C271+C273+C275+C277</f>
        <v>8726</v>
      </c>
      <c r="D241" s="158">
        <f>D242+D245+D249+D252+D259+D263+D267+D271+D273+D275+D277</f>
        <v>-978</v>
      </c>
      <c r="E241" s="213">
        <f t="shared" si="12"/>
        <v>-10.078318219291015</v>
      </c>
      <c r="F241" s="235">
        <f>F242+F245+F249+F252+F259+F263+F267+F271+F273+F275+F277</f>
        <v>10194</v>
      </c>
      <c r="G241" s="224">
        <f>G242+G245+G249+G252+G259+G263+G267+G271+G273+G275+G277</f>
        <v>1468</v>
      </c>
      <c r="GU241" s="160"/>
    </row>
    <row r="242" spans="1:203" ht="20.25" customHeight="1">
      <c r="A242" s="190" t="s">
        <v>736</v>
      </c>
      <c r="B242" s="158">
        <f>SUM(B243:B244)</f>
        <v>103</v>
      </c>
      <c r="C242" s="158">
        <f>SUM(C243:C244)</f>
        <v>127</v>
      </c>
      <c r="D242" s="158">
        <f>SUM(D243:D244)</f>
        <v>24</v>
      </c>
      <c r="E242" s="213">
        <f t="shared" si="12"/>
        <v>23.300970873786408</v>
      </c>
      <c r="F242" s="235">
        <f>SUM(F243:F244)</f>
        <v>127</v>
      </c>
      <c r="G242" s="224">
        <f>SUM(G243:G244)</f>
        <v>0</v>
      </c>
      <c r="GU242" s="160"/>
    </row>
    <row r="243" spans="1:203" ht="20.25" customHeight="1">
      <c r="A243" s="191" t="s">
        <v>737</v>
      </c>
      <c r="B243" s="165">
        <v>103</v>
      </c>
      <c r="C243" s="165">
        <v>127</v>
      </c>
      <c r="D243" s="166">
        <f t="shared" si="14"/>
        <v>24</v>
      </c>
      <c r="E243" s="213">
        <f t="shared" si="12"/>
        <v>23.300970873786408</v>
      </c>
      <c r="F243" s="236">
        <f t="shared" si="13"/>
        <v>127</v>
      </c>
      <c r="G243" s="228"/>
      <c r="GU243" s="160"/>
    </row>
    <row r="244" spans="1:203" ht="20.25" customHeight="1">
      <c r="A244" s="191" t="s">
        <v>738</v>
      </c>
      <c r="B244" s="165"/>
      <c r="C244" s="165"/>
      <c r="D244" s="166">
        <f t="shared" si="14"/>
        <v>0</v>
      </c>
      <c r="E244" s="213"/>
      <c r="F244" s="236">
        <f t="shared" si="13"/>
        <v>0</v>
      </c>
      <c r="G244" s="228"/>
      <c r="GU244" s="160"/>
    </row>
    <row r="245" spans="1:203" ht="20.25" customHeight="1">
      <c r="A245" s="161" t="s">
        <v>104</v>
      </c>
      <c r="B245" s="158">
        <f>SUM(B246:B247)</f>
        <v>856</v>
      </c>
      <c r="C245" s="158">
        <f>SUM(C246:C248)</f>
        <v>0</v>
      </c>
      <c r="D245" s="158">
        <f t="shared" si="14"/>
        <v>-856</v>
      </c>
      <c r="E245" s="213">
        <f t="shared" si="12"/>
        <v>-100</v>
      </c>
      <c r="F245" s="236">
        <f t="shared" si="13"/>
        <v>180</v>
      </c>
      <c r="G245" s="228">
        <f>SUM(G246:G248)</f>
        <v>180</v>
      </c>
      <c r="GU245" s="160"/>
    </row>
    <row r="246" spans="1:203" ht="20.25" customHeight="1">
      <c r="A246" s="163" t="s">
        <v>456</v>
      </c>
      <c r="B246" s="165">
        <v>856</v>
      </c>
      <c r="C246" s="165"/>
      <c r="D246" s="166">
        <f t="shared" si="14"/>
        <v>-856</v>
      </c>
      <c r="E246" s="213">
        <f t="shared" si="12"/>
        <v>-100</v>
      </c>
      <c r="F246" s="236">
        <f t="shared" si="13"/>
        <v>0</v>
      </c>
      <c r="G246" s="228"/>
      <c r="GU246" s="160"/>
    </row>
    <row r="247" spans="1:203" ht="20.25" customHeight="1">
      <c r="A247" s="163" t="s">
        <v>105</v>
      </c>
      <c r="B247" s="166"/>
      <c r="C247" s="165"/>
      <c r="D247" s="166">
        <f t="shared" si="14"/>
        <v>0</v>
      </c>
      <c r="E247" s="213"/>
      <c r="F247" s="236">
        <f t="shared" si="13"/>
        <v>0</v>
      </c>
      <c r="G247" s="228"/>
      <c r="GU247" s="160"/>
    </row>
    <row r="248" spans="1:203" ht="20.25" customHeight="1">
      <c r="A248" s="163" t="s">
        <v>457</v>
      </c>
      <c r="B248" s="166"/>
      <c r="C248" s="165"/>
      <c r="D248" s="166">
        <f t="shared" si="14"/>
        <v>0</v>
      </c>
      <c r="E248" s="213"/>
      <c r="F248" s="236">
        <f t="shared" si="13"/>
        <v>180</v>
      </c>
      <c r="G248" s="228">
        <v>180</v>
      </c>
      <c r="GU248" s="160"/>
    </row>
    <row r="249" spans="1:203" ht="20.25" customHeight="1">
      <c r="A249" s="161" t="s">
        <v>106</v>
      </c>
      <c r="B249" s="158">
        <f>SUM(B250:B251)</f>
        <v>2362</v>
      </c>
      <c r="C249" s="158">
        <f>SUM(C250:C251)</f>
        <v>1402</v>
      </c>
      <c r="D249" s="158">
        <f>SUM(D250:D251)</f>
        <v>-960</v>
      </c>
      <c r="E249" s="213">
        <f aca="true" t="shared" si="15" ref="E249:E310">D249/B249*100</f>
        <v>-40.64352243861135</v>
      </c>
      <c r="F249" s="235">
        <f>SUM(F250:F251)</f>
        <v>1549</v>
      </c>
      <c r="G249" s="224">
        <f>SUM(G250:G251)</f>
        <v>147</v>
      </c>
      <c r="GU249" s="160"/>
    </row>
    <row r="250" spans="1:203" ht="20.25" customHeight="1">
      <c r="A250" s="163" t="s">
        <v>458</v>
      </c>
      <c r="B250" s="165">
        <v>966</v>
      </c>
      <c r="C250" s="165">
        <v>864</v>
      </c>
      <c r="D250" s="166">
        <f t="shared" si="14"/>
        <v>-102</v>
      </c>
      <c r="E250" s="213">
        <f t="shared" si="15"/>
        <v>-10.559006211180124</v>
      </c>
      <c r="F250" s="236">
        <f t="shared" si="13"/>
        <v>864</v>
      </c>
      <c r="G250" s="228"/>
      <c r="GU250" s="160"/>
    </row>
    <row r="251" spans="1:203" ht="20.25" customHeight="1">
      <c r="A251" s="163" t="s">
        <v>107</v>
      </c>
      <c r="B251" s="165">
        <v>1396</v>
      </c>
      <c r="C251" s="165">
        <v>538</v>
      </c>
      <c r="D251" s="166">
        <f t="shared" si="14"/>
        <v>-858</v>
      </c>
      <c r="E251" s="213">
        <f t="shared" si="15"/>
        <v>-61.46131805157593</v>
      </c>
      <c r="F251" s="236">
        <f t="shared" si="13"/>
        <v>685</v>
      </c>
      <c r="G251" s="228">
        <v>147</v>
      </c>
      <c r="GU251" s="160"/>
    </row>
    <row r="252" spans="1:203" ht="20.25" customHeight="1">
      <c r="A252" s="161" t="s">
        <v>108</v>
      </c>
      <c r="B252" s="158">
        <f>SUM(B253:B258)</f>
        <v>1026</v>
      </c>
      <c r="C252" s="158">
        <f>SUM(C253:C258)</f>
        <v>1079</v>
      </c>
      <c r="D252" s="158">
        <f>SUM(D253:D258)</f>
        <v>53</v>
      </c>
      <c r="E252" s="213">
        <f t="shared" si="15"/>
        <v>5.16569200779727</v>
      </c>
      <c r="F252" s="235">
        <f>SUM(F253:F258)</f>
        <v>1911</v>
      </c>
      <c r="G252" s="224">
        <f>SUM(G253:G258)</f>
        <v>832</v>
      </c>
      <c r="GU252" s="160"/>
    </row>
    <row r="253" spans="1:203" ht="20.25" customHeight="1">
      <c r="A253" s="163" t="s">
        <v>459</v>
      </c>
      <c r="B253" s="165">
        <v>272</v>
      </c>
      <c r="C253" s="165">
        <v>295</v>
      </c>
      <c r="D253" s="166">
        <f t="shared" si="14"/>
        <v>23</v>
      </c>
      <c r="E253" s="213">
        <f t="shared" si="15"/>
        <v>8.455882352941178</v>
      </c>
      <c r="F253" s="236">
        <f aca="true" t="shared" si="16" ref="F253:F316">C253+G253</f>
        <v>295</v>
      </c>
      <c r="G253" s="228"/>
      <c r="GU253" s="160"/>
    </row>
    <row r="254" spans="1:203" ht="20.25" customHeight="1">
      <c r="A254" s="163" t="s">
        <v>109</v>
      </c>
      <c r="B254" s="165">
        <v>83</v>
      </c>
      <c r="C254" s="165">
        <v>91</v>
      </c>
      <c r="D254" s="166">
        <f t="shared" si="14"/>
        <v>8</v>
      </c>
      <c r="E254" s="213">
        <f t="shared" si="15"/>
        <v>9.63855421686747</v>
      </c>
      <c r="F254" s="236">
        <f t="shared" si="16"/>
        <v>91</v>
      </c>
      <c r="G254" s="228"/>
      <c r="GU254" s="160"/>
    </row>
    <row r="255" spans="1:203" ht="20.25" customHeight="1">
      <c r="A255" s="163" t="s">
        <v>110</v>
      </c>
      <c r="B255" s="165">
        <v>199</v>
      </c>
      <c r="C255" s="165">
        <v>224</v>
      </c>
      <c r="D255" s="166">
        <f t="shared" si="14"/>
        <v>25</v>
      </c>
      <c r="E255" s="213">
        <f t="shared" si="15"/>
        <v>12.562814070351758</v>
      </c>
      <c r="F255" s="236">
        <f t="shared" si="16"/>
        <v>224</v>
      </c>
      <c r="G255" s="228"/>
      <c r="GU255" s="160"/>
    </row>
    <row r="256" spans="1:203" ht="20.25" customHeight="1">
      <c r="A256" s="163" t="s">
        <v>111</v>
      </c>
      <c r="B256" s="165">
        <v>446</v>
      </c>
      <c r="C256" s="165">
        <v>469</v>
      </c>
      <c r="D256" s="166">
        <f t="shared" si="14"/>
        <v>23</v>
      </c>
      <c r="E256" s="213">
        <f t="shared" si="15"/>
        <v>5.15695067264574</v>
      </c>
      <c r="F256" s="236">
        <f t="shared" si="16"/>
        <v>1301</v>
      </c>
      <c r="G256" s="228">
        <v>832</v>
      </c>
      <c r="GU256" s="160"/>
    </row>
    <row r="257" spans="1:203" ht="20.25" customHeight="1">
      <c r="A257" s="163" t="s">
        <v>112</v>
      </c>
      <c r="B257" s="165">
        <v>26</v>
      </c>
      <c r="C257" s="165"/>
      <c r="D257" s="166">
        <f t="shared" si="14"/>
        <v>-26</v>
      </c>
      <c r="E257" s="213">
        <f t="shared" si="15"/>
        <v>-100</v>
      </c>
      <c r="F257" s="236">
        <f t="shared" si="16"/>
        <v>0</v>
      </c>
      <c r="G257" s="228"/>
      <c r="GU257" s="160"/>
    </row>
    <row r="258" spans="1:203" ht="20.25" customHeight="1">
      <c r="A258" s="163" t="s">
        <v>113</v>
      </c>
      <c r="B258" s="166"/>
      <c r="C258" s="165"/>
      <c r="D258" s="166">
        <f t="shared" si="14"/>
        <v>0</v>
      </c>
      <c r="E258" s="213"/>
      <c r="F258" s="236">
        <f t="shared" si="16"/>
        <v>0</v>
      </c>
      <c r="G258" s="228"/>
      <c r="GU258" s="160"/>
    </row>
    <row r="259" spans="1:203" ht="20.25" customHeight="1">
      <c r="A259" s="161" t="s">
        <v>114</v>
      </c>
      <c r="B259" s="158">
        <f>SUM(B260:B262)</f>
        <v>520</v>
      </c>
      <c r="C259" s="158">
        <f>SUM(C260:C262)</f>
        <v>491</v>
      </c>
      <c r="D259" s="158">
        <f>SUM(D260:D262)</f>
        <v>-29</v>
      </c>
      <c r="E259" s="213">
        <f t="shared" si="15"/>
        <v>-5.5769230769230775</v>
      </c>
      <c r="F259" s="235">
        <f>SUM(F260:F262)</f>
        <v>775</v>
      </c>
      <c r="G259" s="224">
        <f>SUM(G260:G262)</f>
        <v>284</v>
      </c>
      <c r="GU259" s="160"/>
    </row>
    <row r="260" spans="1:203" ht="20.25" customHeight="1">
      <c r="A260" s="163" t="s">
        <v>460</v>
      </c>
      <c r="B260" s="166"/>
      <c r="C260" s="166">
        <v>6</v>
      </c>
      <c r="D260" s="166">
        <f>C260-B260</f>
        <v>6</v>
      </c>
      <c r="E260" s="213" t="e">
        <f t="shared" si="15"/>
        <v>#DIV/0!</v>
      </c>
      <c r="F260" s="236">
        <f t="shared" si="16"/>
        <v>6</v>
      </c>
      <c r="G260" s="228"/>
      <c r="GU260" s="160"/>
    </row>
    <row r="261" spans="1:203" ht="20.25" customHeight="1">
      <c r="A261" s="163" t="s">
        <v>461</v>
      </c>
      <c r="B261" s="166">
        <v>484</v>
      </c>
      <c r="C261" s="166">
        <v>449</v>
      </c>
      <c r="D261" s="166">
        <f>C261-B261</f>
        <v>-35</v>
      </c>
      <c r="E261" s="213">
        <f t="shared" si="15"/>
        <v>-7.231404958677685</v>
      </c>
      <c r="F261" s="236">
        <f t="shared" si="16"/>
        <v>733</v>
      </c>
      <c r="G261" s="228">
        <v>284</v>
      </c>
      <c r="GU261" s="160"/>
    </row>
    <row r="262" spans="1:203" ht="20.25" customHeight="1">
      <c r="A262" s="163" t="s">
        <v>115</v>
      </c>
      <c r="B262" s="165">
        <v>36</v>
      </c>
      <c r="C262" s="165">
        <v>36</v>
      </c>
      <c r="D262" s="166">
        <f>C262-B262</f>
        <v>0</v>
      </c>
      <c r="E262" s="213"/>
      <c r="F262" s="236">
        <f t="shared" si="16"/>
        <v>36</v>
      </c>
      <c r="G262" s="228"/>
      <c r="GU262" s="160"/>
    </row>
    <row r="263" spans="1:203" ht="20.25" customHeight="1">
      <c r="A263" s="161" t="s">
        <v>462</v>
      </c>
      <c r="B263" s="158">
        <f>SUM(B264:B266)</f>
        <v>3341</v>
      </c>
      <c r="C263" s="158">
        <f>SUM(C264:C266)</f>
        <v>4393</v>
      </c>
      <c r="D263" s="158">
        <f>SUM(D264:D266)</f>
        <v>1052</v>
      </c>
      <c r="E263" s="213">
        <f t="shared" si="15"/>
        <v>31.48757856929063</v>
      </c>
      <c r="F263" s="236">
        <f t="shared" si="16"/>
        <v>4393</v>
      </c>
      <c r="G263" s="228"/>
      <c r="GU263" s="160"/>
    </row>
    <row r="264" spans="1:203" ht="20.25" customHeight="1">
      <c r="A264" s="163" t="s">
        <v>463</v>
      </c>
      <c r="B264" s="165">
        <v>1036</v>
      </c>
      <c r="C264" s="165">
        <v>1228</v>
      </c>
      <c r="D264" s="166">
        <f t="shared" si="14"/>
        <v>192</v>
      </c>
      <c r="E264" s="213">
        <f t="shared" si="15"/>
        <v>18.53281853281853</v>
      </c>
      <c r="F264" s="236">
        <f t="shared" si="16"/>
        <v>1228</v>
      </c>
      <c r="G264" s="228"/>
      <c r="GU264" s="160"/>
    </row>
    <row r="265" spans="1:203" ht="20.25" customHeight="1">
      <c r="A265" s="163" t="s">
        <v>116</v>
      </c>
      <c r="B265" s="165">
        <v>2292</v>
      </c>
      <c r="C265" s="165">
        <v>3165</v>
      </c>
      <c r="D265" s="166">
        <f t="shared" si="14"/>
        <v>873</v>
      </c>
      <c r="E265" s="213">
        <f t="shared" si="15"/>
        <v>38.089005235602095</v>
      </c>
      <c r="F265" s="236">
        <f t="shared" si="16"/>
        <v>3165</v>
      </c>
      <c r="G265" s="228"/>
      <c r="GU265" s="160"/>
    </row>
    <row r="266" spans="1:203" ht="20.25" customHeight="1">
      <c r="A266" s="220" t="s">
        <v>678</v>
      </c>
      <c r="B266" s="165">
        <v>13</v>
      </c>
      <c r="C266" s="165"/>
      <c r="D266" s="166">
        <f t="shared" si="14"/>
        <v>-13</v>
      </c>
      <c r="E266" s="213"/>
      <c r="F266" s="236">
        <f t="shared" si="16"/>
        <v>0</v>
      </c>
      <c r="G266" s="228"/>
      <c r="GU266" s="160"/>
    </row>
    <row r="267" spans="1:203" ht="20.25" customHeight="1">
      <c r="A267" s="167" t="s">
        <v>117</v>
      </c>
      <c r="B267" s="168">
        <f>SUM(B268:B269)</f>
        <v>1347</v>
      </c>
      <c r="C267" s="168">
        <f>SUM(C268:C269)</f>
        <v>1192</v>
      </c>
      <c r="D267" s="166">
        <f>C267-B267</f>
        <v>-155</v>
      </c>
      <c r="E267" s="213">
        <f t="shared" si="15"/>
        <v>-11.507052709725315</v>
      </c>
      <c r="F267" s="236">
        <f t="shared" si="16"/>
        <v>1192</v>
      </c>
      <c r="G267" s="228"/>
      <c r="GU267" s="160"/>
    </row>
    <row r="268" spans="1:203" ht="20.25" customHeight="1">
      <c r="A268" s="169" t="s">
        <v>587</v>
      </c>
      <c r="B268" s="165">
        <v>1347</v>
      </c>
      <c r="C268" s="165">
        <v>1192</v>
      </c>
      <c r="D268" s="166">
        <f>C268-B268</f>
        <v>-155</v>
      </c>
      <c r="E268" s="213">
        <f t="shared" si="15"/>
        <v>-11.507052709725315</v>
      </c>
      <c r="F268" s="236">
        <f t="shared" si="16"/>
        <v>1192</v>
      </c>
      <c r="G268" s="228"/>
      <c r="GU268" s="160"/>
    </row>
    <row r="269" spans="1:203" ht="20.25" customHeight="1">
      <c r="A269" s="169" t="s">
        <v>464</v>
      </c>
      <c r="B269" s="165"/>
      <c r="C269" s="165"/>
      <c r="D269" s="166">
        <f aca="true" t="shared" si="17" ref="D269:D277">C269-B269</f>
        <v>0</v>
      </c>
      <c r="E269" s="213"/>
      <c r="F269" s="236">
        <f t="shared" si="16"/>
        <v>0</v>
      </c>
      <c r="G269" s="228"/>
      <c r="GU269" s="160"/>
    </row>
    <row r="270" spans="1:203" ht="20.25" customHeight="1">
      <c r="A270" s="163" t="s">
        <v>465</v>
      </c>
      <c r="B270" s="165"/>
      <c r="C270" s="165"/>
      <c r="D270" s="166">
        <f t="shared" si="17"/>
        <v>0</v>
      </c>
      <c r="E270" s="213"/>
      <c r="F270" s="236">
        <f t="shared" si="16"/>
        <v>0</v>
      </c>
      <c r="G270" s="228"/>
      <c r="GU270" s="160"/>
    </row>
    <row r="271" spans="1:203" ht="20.25" customHeight="1">
      <c r="A271" s="211" t="s">
        <v>677</v>
      </c>
      <c r="B271" s="158"/>
      <c r="C271" s="168"/>
      <c r="D271" s="166">
        <f t="shared" si="17"/>
        <v>0</v>
      </c>
      <c r="E271" s="213"/>
      <c r="F271" s="236">
        <f t="shared" si="16"/>
        <v>0</v>
      </c>
      <c r="G271" s="228"/>
      <c r="GU271" s="160"/>
    </row>
    <row r="272" spans="1:203" ht="20.25" customHeight="1">
      <c r="A272" s="163" t="s">
        <v>466</v>
      </c>
      <c r="B272" s="158"/>
      <c r="C272" s="168"/>
      <c r="D272" s="166">
        <f t="shared" si="17"/>
        <v>0</v>
      </c>
      <c r="E272" s="213"/>
      <c r="F272" s="236">
        <f t="shared" si="16"/>
        <v>0</v>
      </c>
      <c r="G272" s="228"/>
      <c r="GU272" s="160"/>
    </row>
    <row r="273" spans="1:203" ht="20.25" customHeight="1">
      <c r="A273" s="211" t="s">
        <v>676</v>
      </c>
      <c r="B273" s="168">
        <f>B274</f>
        <v>117</v>
      </c>
      <c r="C273" s="168">
        <f>C274</f>
        <v>0</v>
      </c>
      <c r="D273" s="168">
        <f>D274</f>
        <v>-117</v>
      </c>
      <c r="E273" s="213">
        <f t="shared" si="15"/>
        <v>-100</v>
      </c>
      <c r="F273" s="239">
        <f>F274</f>
        <v>25</v>
      </c>
      <c r="G273" s="218">
        <f>G274</f>
        <v>25</v>
      </c>
      <c r="GU273" s="160"/>
    </row>
    <row r="274" spans="1:203" ht="20.25" customHeight="1">
      <c r="A274" s="163" t="s">
        <v>467</v>
      </c>
      <c r="B274" s="165">
        <v>117</v>
      </c>
      <c r="C274" s="165"/>
      <c r="D274" s="166">
        <f t="shared" si="17"/>
        <v>-117</v>
      </c>
      <c r="E274" s="213">
        <f t="shared" si="15"/>
        <v>-100</v>
      </c>
      <c r="F274" s="236">
        <f t="shared" si="16"/>
        <v>25</v>
      </c>
      <c r="G274" s="228">
        <v>25</v>
      </c>
      <c r="GU274" s="160"/>
    </row>
    <row r="275" spans="1:203" ht="20.25" customHeight="1">
      <c r="A275" s="227" t="s">
        <v>675</v>
      </c>
      <c r="B275" s="165">
        <f>B276</f>
        <v>32</v>
      </c>
      <c r="C275" s="165">
        <f>C276</f>
        <v>42</v>
      </c>
      <c r="D275" s="166">
        <f t="shared" si="17"/>
        <v>10</v>
      </c>
      <c r="E275" s="213"/>
      <c r="F275" s="236">
        <f t="shared" si="16"/>
        <v>42</v>
      </c>
      <c r="G275" s="228"/>
      <c r="GU275" s="160"/>
    </row>
    <row r="276" spans="1:203" ht="20.25" customHeight="1">
      <c r="A276" s="220" t="s">
        <v>446</v>
      </c>
      <c r="B276" s="165">
        <v>32</v>
      </c>
      <c r="C276" s="165">
        <v>42</v>
      </c>
      <c r="D276" s="166">
        <f t="shared" si="17"/>
        <v>10</v>
      </c>
      <c r="E276" s="213"/>
      <c r="F276" s="236">
        <f t="shared" si="16"/>
        <v>42</v>
      </c>
      <c r="G276" s="228"/>
      <c r="GU276" s="160"/>
    </row>
    <row r="277" spans="1:203" ht="20.25" customHeight="1">
      <c r="A277" s="211" t="s">
        <v>673</v>
      </c>
      <c r="B277" s="158"/>
      <c r="C277" s="168">
        <f>C278</f>
        <v>0</v>
      </c>
      <c r="D277" s="166">
        <f t="shared" si="17"/>
        <v>0</v>
      </c>
      <c r="E277" s="213"/>
      <c r="F277" s="236">
        <f t="shared" si="16"/>
        <v>0</v>
      </c>
      <c r="G277" s="228"/>
      <c r="GU277" s="160"/>
    </row>
    <row r="278" spans="1:203" ht="20.25" customHeight="1">
      <c r="A278" s="207" t="s">
        <v>674</v>
      </c>
      <c r="B278" s="166"/>
      <c r="C278" s="165"/>
      <c r="D278" s="166">
        <f>C278-B278</f>
        <v>0</v>
      </c>
      <c r="E278" s="213"/>
      <c r="F278" s="236">
        <f t="shared" si="16"/>
        <v>0</v>
      </c>
      <c r="G278" s="228"/>
      <c r="GU278" s="160"/>
    </row>
    <row r="279" spans="1:203" ht="20.25" customHeight="1">
      <c r="A279" s="161" t="s">
        <v>468</v>
      </c>
      <c r="B279" s="158">
        <f>B280+B283+B285+B289+B292+B294</f>
        <v>311</v>
      </c>
      <c r="C279" s="158">
        <f>C280+C283+C285+C289+C292+C294</f>
        <v>267</v>
      </c>
      <c r="D279" s="158">
        <f>D280+D283+D285+D289+D292+D294</f>
        <v>-44</v>
      </c>
      <c r="E279" s="213">
        <f t="shared" si="15"/>
        <v>-14.14790996784566</v>
      </c>
      <c r="F279" s="235">
        <f>F280+F283+F285+F289+F292+F294</f>
        <v>2281</v>
      </c>
      <c r="G279" s="224">
        <f>G280+G283+G285+G289+G292+G294</f>
        <v>2014</v>
      </c>
      <c r="GU279" s="160"/>
    </row>
    <row r="280" spans="1:203" ht="20.25" customHeight="1">
      <c r="A280" s="161" t="s">
        <v>118</v>
      </c>
      <c r="B280" s="158">
        <f>SUM(B281:B282)</f>
        <v>127</v>
      </c>
      <c r="C280" s="158">
        <f>SUM(C281:C282)</f>
        <v>138</v>
      </c>
      <c r="D280" s="158">
        <f>SUM(D281:D282)</f>
        <v>11</v>
      </c>
      <c r="E280" s="213">
        <f t="shared" si="15"/>
        <v>8.661417322834646</v>
      </c>
      <c r="F280" s="235">
        <f>SUM(F281:F282)</f>
        <v>138</v>
      </c>
      <c r="G280" s="224">
        <f>SUM(G281:G282)</f>
        <v>0</v>
      </c>
      <c r="GU280" s="160"/>
    </row>
    <row r="281" spans="1:203" ht="20.25" customHeight="1">
      <c r="A281" s="163" t="s">
        <v>469</v>
      </c>
      <c r="B281" s="165"/>
      <c r="C281" s="165">
        <v>1</v>
      </c>
      <c r="D281" s="166">
        <f t="shared" si="14"/>
        <v>1</v>
      </c>
      <c r="E281" s="213" t="e">
        <f t="shared" si="15"/>
        <v>#DIV/0!</v>
      </c>
      <c r="F281" s="236">
        <f t="shared" si="16"/>
        <v>1</v>
      </c>
      <c r="G281" s="228"/>
      <c r="GU281" s="160"/>
    </row>
    <row r="282" spans="1:203" ht="20.25" customHeight="1">
      <c r="A282" s="163" t="s">
        <v>119</v>
      </c>
      <c r="B282" s="165">
        <v>127</v>
      </c>
      <c r="C282" s="165">
        <v>137</v>
      </c>
      <c r="D282" s="166">
        <f t="shared" si="14"/>
        <v>10</v>
      </c>
      <c r="E282" s="213">
        <f t="shared" si="15"/>
        <v>7.874015748031496</v>
      </c>
      <c r="F282" s="236">
        <f t="shared" si="16"/>
        <v>137</v>
      </c>
      <c r="G282" s="228"/>
      <c r="GU282" s="160"/>
    </row>
    <row r="283" spans="1:203" ht="20.25" customHeight="1">
      <c r="A283" s="161" t="s">
        <v>120</v>
      </c>
      <c r="B283" s="158">
        <f>B284</f>
        <v>0</v>
      </c>
      <c r="C283" s="158">
        <f>C284</f>
        <v>0</v>
      </c>
      <c r="D283" s="158">
        <f t="shared" si="14"/>
        <v>0</v>
      </c>
      <c r="E283" s="213"/>
      <c r="F283" s="236">
        <f t="shared" si="16"/>
        <v>0</v>
      </c>
      <c r="G283" s="228"/>
      <c r="GU283" s="160"/>
    </row>
    <row r="284" spans="1:203" ht="20.25" customHeight="1">
      <c r="A284" s="163" t="s">
        <v>121</v>
      </c>
      <c r="B284" s="166"/>
      <c r="C284" s="165"/>
      <c r="D284" s="166">
        <f t="shared" si="14"/>
        <v>0</v>
      </c>
      <c r="E284" s="213"/>
      <c r="F284" s="236">
        <f t="shared" si="16"/>
        <v>0</v>
      </c>
      <c r="G284" s="228"/>
      <c r="GU284" s="160"/>
    </row>
    <row r="285" spans="1:203" ht="20.25" customHeight="1">
      <c r="A285" s="161" t="s">
        <v>122</v>
      </c>
      <c r="B285" s="158">
        <f>B286+B287+B288</f>
        <v>108</v>
      </c>
      <c r="C285" s="158">
        <f>C286+C287+C288</f>
        <v>0</v>
      </c>
      <c r="D285" s="158">
        <f>D286+D287+D288</f>
        <v>-108</v>
      </c>
      <c r="E285" s="213">
        <f t="shared" si="15"/>
        <v>-100</v>
      </c>
      <c r="F285" s="235">
        <f>F286+F287+F288</f>
        <v>0</v>
      </c>
      <c r="G285" s="224">
        <f>G286+G287+G288</f>
        <v>0</v>
      </c>
      <c r="GU285" s="160"/>
    </row>
    <row r="286" spans="1:203" ht="20.25" customHeight="1">
      <c r="A286" s="225" t="s">
        <v>699</v>
      </c>
      <c r="B286" s="158"/>
      <c r="C286" s="158"/>
      <c r="D286" s="158"/>
      <c r="E286" s="213"/>
      <c r="F286" s="236">
        <f t="shared" si="16"/>
        <v>0</v>
      </c>
      <c r="G286" s="228"/>
      <c r="GU286" s="160"/>
    </row>
    <row r="287" spans="1:203" ht="20.25" customHeight="1">
      <c r="A287" s="220" t="s">
        <v>679</v>
      </c>
      <c r="B287" s="212">
        <v>108</v>
      </c>
      <c r="C287" s="212"/>
      <c r="D287" s="166">
        <f t="shared" si="14"/>
        <v>-108</v>
      </c>
      <c r="E287" s="213"/>
      <c r="F287" s="236">
        <f t="shared" si="16"/>
        <v>0</v>
      </c>
      <c r="G287" s="228"/>
      <c r="GU287" s="160"/>
    </row>
    <row r="288" spans="1:203" ht="20.25" customHeight="1">
      <c r="A288" s="163" t="s">
        <v>470</v>
      </c>
      <c r="B288" s="165"/>
      <c r="C288" s="165"/>
      <c r="D288" s="166">
        <f t="shared" si="14"/>
        <v>0</v>
      </c>
      <c r="E288" s="213" t="e">
        <f t="shared" si="15"/>
        <v>#DIV/0!</v>
      </c>
      <c r="F288" s="236">
        <f t="shared" si="16"/>
        <v>0</v>
      </c>
      <c r="G288" s="228"/>
      <c r="GU288" s="160"/>
    </row>
    <row r="289" spans="1:203" ht="20.25" customHeight="1">
      <c r="A289" s="161" t="s">
        <v>123</v>
      </c>
      <c r="B289" s="158">
        <f>SUM(B290:B291)</f>
        <v>76</v>
      </c>
      <c r="C289" s="158">
        <f>SUM(C290:C291)</f>
        <v>129</v>
      </c>
      <c r="D289" s="158">
        <f>SUM(D290:D291)</f>
        <v>53</v>
      </c>
      <c r="E289" s="213">
        <f t="shared" si="15"/>
        <v>69.73684210526315</v>
      </c>
      <c r="F289" s="235">
        <f>SUM(F290:F291)</f>
        <v>129</v>
      </c>
      <c r="G289" s="224">
        <f>SUM(G290:G291)</f>
        <v>0</v>
      </c>
      <c r="GU289" s="160"/>
    </row>
    <row r="290" spans="1:203" ht="20.25" customHeight="1">
      <c r="A290" s="163" t="s">
        <v>471</v>
      </c>
      <c r="B290" s="165"/>
      <c r="C290" s="165"/>
      <c r="D290" s="166">
        <f t="shared" si="14"/>
        <v>0</v>
      </c>
      <c r="E290" s="213" t="e">
        <f t="shared" si="15"/>
        <v>#DIV/0!</v>
      </c>
      <c r="F290" s="236">
        <f t="shared" si="16"/>
        <v>0</v>
      </c>
      <c r="G290" s="228"/>
      <c r="GU290" s="160"/>
    </row>
    <row r="291" spans="1:203" ht="20.25" customHeight="1">
      <c r="A291" s="163" t="s">
        <v>472</v>
      </c>
      <c r="B291" s="165">
        <v>76</v>
      </c>
      <c r="C291" s="165">
        <v>129</v>
      </c>
      <c r="D291" s="166">
        <f t="shared" si="14"/>
        <v>53</v>
      </c>
      <c r="E291" s="213">
        <f t="shared" si="15"/>
        <v>69.73684210526315</v>
      </c>
      <c r="F291" s="236">
        <f t="shared" si="16"/>
        <v>129</v>
      </c>
      <c r="G291" s="228"/>
      <c r="GU291" s="160"/>
    </row>
    <row r="292" spans="1:203" ht="20.25" customHeight="1">
      <c r="A292" s="161" t="s">
        <v>594</v>
      </c>
      <c r="B292" s="158">
        <f>B293</f>
        <v>0</v>
      </c>
      <c r="C292" s="158">
        <f>C293</f>
        <v>0</v>
      </c>
      <c r="D292" s="158">
        <f>D293</f>
        <v>0</v>
      </c>
      <c r="E292" s="213"/>
      <c r="F292" s="235">
        <f>F293</f>
        <v>2014</v>
      </c>
      <c r="G292" s="224">
        <f>G293</f>
        <v>2014</v>
      </c>
      <c r="GU292" s="160"/>
    </row>
    <row r="293" spans="1:203" ht="20.25" customHeight="1">
      <c r="A293" s="163" t="s">
        <v>595</v>
      </c>
      <c r="B293" s="166"/>
      <c r="C293" s="166"/>
      <c r="D293" s="166"/>
      <c r="E293" s="213"/>
      <c r="F293" s="236">
        <f t="shared" si="16"/>
        <v>2014</v>
      </c>
      <c r="G293" s="228">
        <v>2014</v>
      </c>
      <c r="GU293" s="160"/>
    </row>
    <row r="294" spans="1:203" ht="20.25" customHeight="1">
      <c r="A294" s="161" t="s">
        <v>473</v>
      </c>
      <c r="B294" s="158">
        <f>SUM(B296:B297)</f>
        <v>0</v>
      </c>
      <c r="C294" s="158">
        <f>SUM(C296:C297)</f>
        <v>0</v>
      </c>
      <c r="D294" s="158">
        <f t="shared" si="14"/>
        <v>0</v>
      </c>
      <c r="E294" s="213"/>
      <c r="F294" s="236">
        <f t="shared" si="16"/>
        <v>0</v>
      </c>
      <c r="G294" s="228"/>
      <c r="GU294" s="160"/>
    </row>
    <row r="295" spans="1:203" ht="20.25" customHeight="1">
      <c r="A295" s="163" t="s">
        <v>474</v>
      </c>
      <c r="B295" s="166"/>
      <c r="C295" s="166"/>
      <c r="D295" s="166"/>
      <c r="E295" s="213"/>
      <c r="F295" s="236">
        <f t="shared" si="16"/>
        <v>0</v>
      </c>
      <c r="G295" s="228"/>
      <c r="GU295" s="160"/>
    </row>
    <row r="296" spans="1:203" ht="20.25" customHeight="1">
      <c r="A296" s="163" t="s">
        <v>475</v>
      </c>
      <c r="B296" s="166"/>
      <c r="C296" s="165"/>
      <c r="D296" s="166">
        <f t="shared" si="14"/>
        <v>0</v>
      </c>
      <c r="E296" s="213"/>
      <c r="F296" s="236">
        <f t="shared" si="16"/>
        <v>0</v>
      </c>
      <c r="G296" s="228"/>
      <c r="GU296" s="160"/>
    </row>
    <row r="297" spans="1:203" ht="20.25" customHeight="1">
      <c r="A297" s="163" t="s">
        <v>476</v>
      </c>
      <c r="B297" s="166"/>
      <c r="C297" s="165"/>
      <c r="D297" s="166">
        <f t="shared" si="14"/>
        <v>0</v>
      </c>
      <c r="E297" s="213"/>
      <c r="F297" s="236">
        <f t="shared" si="16"/>
        <v>0</v>
      </c>
      <c r="G297" s="228"/>
      <c r="GU297" s="160"/>
    </row>
    <row r="298" spans="1:203" ht="20.25" customHeight="1">
      <c r="A298" s="161" t="s">
        <v>477</v>
      </c>
      <c r="B298" s="158">
        <f>B299+B303+B305+B308+B310</f>
        <v>5456</v>
      </c>
      <c r="C298" s="158">
        <f>C299+C303+C305+C308+C310</f>
        <v>4466</v>
      </c>
      <c r="D298" s="158">
        <f t="shared" si="14"/>
        <v>-990</v>
      </c>
      <c r="E298" s="213">
        <f t="shared" si="15"/>
        <v>-18.14516129032258</v>
      </c>
      <c r="F298" s="236">
        <f t="shared" si="16"/>
        <v>4466</v>
      </c>
      <c r="G298" s="228"/>
      <c r="GU298" s="160"/>
    </row>
    <row r="299" spans="1:203" ht="20.25" customHeight="1">
      <c r="A299" s="161" t="s">
        <v>124</v>
      </c>
      <c r="B299" s="158">
        <f>SUM(B300:B302)</f>
        <v>868</v>
      </c>
      <c r="C299" s="158">
        <f>SUM(C300:C302)</f>
        <v>579</v>
      </c>
      <c r="D299" s="158">
        <f t="shared" si="14"/>
        <v>-289</v>
      </c>
      <c r="E299" s="213">
        <f t="shared" si="15"/>
        <v>-33.294930875576036</v>
      </c>
      <c r="F299" s="236">
        <f t="shared" si="16"/>
        <v>579</v>
      </c>
      <c r="G299" s="228"/>
      <c r="GU299" s="160"/>
    </row>
    <row r="300" spans="1:203" ht="20.25" customHeight="1">
      <c r="A300" s="163" t="s">
        <v>478</v>
      </c>
      <c r="B300" s="165">
        <v>114</v>
      </c>
      <c r="C300" s="165">
        <v>145</v>
      </c>
      <c r="D300" s="166">
        <f t="shared" si="14"/>
        <v>31</v>
      </c>
      <c r="E300" s="213">
        <f t="shared" si="15"/>
        <v>27.192982456140353</v>
      </c>
      <c r="F300" s="236">
        <f t="shared" si="16"/>
        <v>145</v>
      </c>
      <c r="G300" s="228"/>
      <c r="GU300" s="160"/>
    </row>
    <row r="301" spans="1:203" ht="20.25" customHeight="1">
      <c r="A301" s="163" t="s">
        <v>125</v>
      </c>
      <c r="B301" s="165">
        <v>193</v>
      </c>
      <c r="C301" s="165">
        <v>286</v>
      </c>
      <c r="D301" s="166">
        <f t="shared" si="14"/>
        <v>93</v>
      </c>
      <c r="E301" s="213">
        <f t="shared" si="15"/>
        <v>48.18652849740933</v>
      </c>
      <c r="F301" s="236">
        <f t="shared" si="16"/>
        <v>286</v>
      </c>
      <c r="G301" s="228"/>
      <c r="GU301" s="160"/>
    </row>
    <row r="302" spans="1:203" ht="20.25" customHeight="1">
      <c r="A302" s="163" t="s">
        <v>126</v>
      </c>
      <c r="B302" s="165">
        <v>561</v>
      </c>
      <c r="C302" s="165">
        <v>148</v>
      </c>
      <c r="D302" s="166">
        <f t="shared" si="14"/>
        <v>-413</v>
      </c>
      <c r="E302" s="213">
        <f t="shared" si="15"/>
        <v>-73.61853832442068</v>
      </c>
      <c r="F302" s="236">
        <f t="shared" si="16"/>
        <v>148</v>
      </c>
      <c r="G302" s="228"/>
      <c r="GU302" s="160"/>
    </row>
    <row r="303" spans="1:203" ht="20.25" customHeight="1">
      <c r="A303" s="161" t="s">
        <v>127</v>
      </c>
      <c r="B303" s="158">
        <f>B304</f>
        <v>38</v>
      </c>
      <c r="C303" s="158">
        <f>C304</f>
        <v>0</v>
      </c>
      <c r="D303" s="158">
        <f aca="true" t="shared" si="18" ref="D303:D379">C303-B303</f>
        <v>-38</v>
      </c>
      <c r="E303" s="213">
        <f t="shared" si="15"/>
        <v>-100</v>
      </c>
      <c r="F303" s="236">
        <f t="shared" si="16"/>
        <v>0</v>
      </c>
      <c r="G303" s="228"/>
      <c r="GU303" s="160"/>
    </row>
    <row r="304" spans="1:203" ht="20.25" customHeight="1">
      <c r="A304" s="163" t="s">
        <v>128</v>
      </c>
      <c r="B304" s="165">
        <v>38</v>
      </c>
      <c r="C304" s="165"/>
      <c r="D304" s="166">
        <f t="shared" si="18"/>
        <v>-38</v>
      </c>
      <c r="E304" s="213">
        <f t="shared" si="15"/>
        <v>-100</v>
      </c>
      <c r="F304" s="236">
        <f t="shared" si="16"/>
        <v>0</v>
      </c>
      <c r="G304" s="228"/>
      <c r="GU304" s="160"/>
    </row>
    <row r="305" spans="1:203" ht="20.25" customHeight="1">
      <c r="A305" s="161" t="s">
        <v>129</v>
      </c>
      <c r="B305" s="158">
        <f>SUM(B306:B307)</f>
        <v>2378</v>
      </c>
      <c r="C305" s="158">
        <f>SUM(C306:C307)</f>
        <v>1440</v>
      </c>
      <c r="D305" s="158">
        <f t="shared" si="18"/>
        <v>-938</v>
      </c>
      <c r="E305" s="213">
        <f t="shared" si="15"/>
        <v>-39.44491169049621</v>
      </c>
      <c r="F305" s="236">
        <f t="shared" si="16"/>
        <v>1440</v>
      </c>
      <c r="G305" s="228"/>
      <c r="GU305" s="160"/>
    </row>
    <row r="306" spans="1:203" ht="20.25" customHeight="1">
      <c r="A306" s="163" t="s">
        <v>479</v>
      </c>
      <c r="B306" s="165">
        <v>75</v>
      </c>
      <c r="C306" s="165">
        <v>50</v>
      </c>
      <c r="D306" s="166">
        <f t="shared" si="18"/>
        <v>-25</v>
      </c>
      <c r="E306" s="213">
        <f t="shared" si="15"/>
        <v>-33.33333333333333</v>
      </c>
      <c r="F306" s="236">
        <f t="shared" si="16"/>
        <v>50</v>
      </c>
      <c r="G306" s="228"/>
      <c r="GU306" s="160"/>
    </row>
    <row r="307" spans="1:203" ht="20.25" customHeight="1">
      <c r="A307" s="163" t="s">
        <v>130</v>
      </c>
      <c r="B307" s="165">
        <v>2303</v>
      </c>
      <c r="C307" s="165">
        <v>1390</v>
      </c>
      <c r="D307" s="166">
        <f t="shared" si="18"/>
        <v>-913</v>
      </c>
      <c r="E307" s="213">
        <f t="shared" si="15"/>
        <v>-39.64394268345636</v>
      </c>
      <c r="F307" s="236">
        <f t="shared" si="16"/>
        <v>1390</v>
      </c>
      <c r="G307" s="228"/>
      <c r="GU307" s="160"/>
    </row>
    <row r="308" spans="1:203" ht="20.25" customHeight="1">
      <c r="A308" s="161" t="s">
        <v>131</v>
      </c>
      <c r="B308" s="158">
        <f>B309</f>
        <v>2172</v>
      </c>
      <c r="C308" s="158">
        <f>C309</f>
        <v>2447</v>
      </c>
      <c r="D308" s="158">
        <f t="shared" si="18"/>
        <v>275</v>
      </c>
      <c r="E308" s="213">
        <f t="shared" si="15"/>
        <v>12.661141804788215</v>
      </c>
      <c r="F308" s="236">
        <f t="shared" si="16"/>
        <v>2447</v>
      </c>
      <c r="G308" s="228"/>
      <c r="GU308" s="160"/>
    </row>
    <row r="309" spans="1:203" ht="20.25" customHeight="1">
      <c r="A309" s="163" t="s">
        <v>132</v>
      </c>
      <c r="B309" s="165">
        <v>2172</v>
      </c>
      <c r="C309" s="165">
        <v>2447</v>
      </c>
      <c r="D309" s="166">
        <f t="shared" si="18"/>
        <v>275</v>
      </c>
      <c r="E309" s="213">
        <f t="shared" si="15"/>
        <v>12.661141804788215</v>
      </c>
      <c r="F309" s="236">
        <f t="shared" si="16"/>
        <v>2447</v>
      </c>
      <c r="G309" s="228"/>
      <c r="GU309" s="160"/>
    </row>
    <row r="310" spans="1:203" ht="20.25" customHeight="1">
      <c r="A310" s="161" t="s">
        <v>480</v>
      </c>
      <c r="B310" s="158">
        <f>B311</f>
        <v>0</v>
      </c>
      <c r="C310" s="158">
        <f>C311</f>
        <v>0</v>
      </c>
      <c r="D310" s="158">
        <f t="shared" si="18"/>
        <v>0</v>
      </c>
      <c r="E310" s="213" t="e">
        <f t="shared" si="15"/>
        <v>#DIV/0!</v>
      </c>
      <c r="F310" s="236">
        <f t="shared" si="16"/>
        <v>0</v>
      </c>
      <c r="G310" s="228"/>
      <c r="GU310" s="160"/>
    </row>
    <row r="311" spans="1:203" ht="20.25" customHeight="1">
      <c r="A311" s="163" t="s">
        <v>481</v>
      </c>
      <c r="B311" s="165"/>
      <c r="C311" s="165"/>
      <c r="D311" s="166">
        <f t="shared" si="18"/>
        <v>0</v>
      </c>
      <c r="E311" s="213" t="e">
        <f>D311/B311*100</f>
        <v>#DIV/0!</v>
      </c>
      <c r="F311" s="236">
        <f t="shared" si="16"/>
        <v>0</v>
      </c>
      <c r="G311" s="228"/>
      <c r="GU311" s="160"/>
    </row>
    <row r="312" spans="1:7" ht="20.25" customHeight="1">
      <c r="A312" s="161" t="s">
        <v>482</v>
      </c>
      <c r="B312" s="158">
        <f>B313+B331+B342+B356+B361+B368+B373+B375</f>
        <v>21908</v>
      </c>
      <c r="C312" s="158">
        <f>C313+C331+C342+C356+C361+C368+C373+C375</f>
        <v>24559</v>
      </c>
      <c r="D312" s="158">
        <f>D313+D331+D342+D356+D361+D368+D373+D375</f>
        <v>2651</v>
      </c>
      <c r="E312" s="213">
        <f>D312/B312*100</f>
        <v>12.100602519627532</v>
      </c>
      <c r="F312" s="235">
        <f>F313+F331+F342+F356+F361+F368+F373+F375</f>
        <v>33844</v>
      </c>
      <c r="G312" s="224">
        <f>G313+G331+G342+G356+G361+G368+G373+G375</f>
        <v>9285</v>
      </c>
    </row>
    <row r="313" spans="1:7" ht="20.25" customHeight="1">
      <c r="A313" s="211" t="s">
        <v>695</v>
      </c>
      <c r="B313" s="158">
        <f>SUM(B314:B330)</f>
        <v>7123</v>
      </c>
      <c r="C313" s="158">
        <f>SUM(C314:C330)</f>
        <v>7270</v>
      </c>
      <c r="D313" s="158">
        <f>SUM(D314:D330)</f>
        <v>147</v>
      </c>
      <c r="E313" s="213">
        <f>D313/B313*100</f>
        <v>2.0637371893864946</v>
      </c>
      <c r="F313" s="235">
        <f>SUM(F314:F330)</f>
        <v>12667</v>
      </c>
      <c r="G313" s="224">
        <f>SUM(G314:G330)</f>
        <v>5397</v>
      </c>
    </row>
    <row r="314" spans="1:7" ht="20.25" customHeight="1">
      <c r="A314" s="163" t="s">
        <v>483</v>
      </c>
      <c r="B314" s="165">
        <v>233</v>
      </c>
      <c r="C314" s="165">
        <v>248</v>
      </c>
      <c r="D314" s="166">
        <f t="shared" si="18"/>
        <v>15</v>
      </c>
      <c r="E314" s="213">
        <f>D314/B314*100</f>
        <v>6.437768240343347</v>
      </c>
      <c r="F314" s="236">
        <f t="shared" si="16"/>
        <v>248</v>
      </c>
      <c r="G314" s="228"/>
    </row>
    <row r="315" spans="1:7" ht="20.25" customHeight="1">
      <c r="A315" s="220" t="s">
        <v>680</v>
      </c>
      <c r="B315" s="165">
        <v>20</v>
      </c>
      <c r="C315" s="165"/>
      <c r="D315" s="166">
        <f t="shared" si="18"/>
        <v>-20</v>
      </c>
      <c r="E315" s="213"/>
      <c r="F315" s="236">
        <f t="shared" si="16"/>
        <v>0</v>
      </c>
      <c r="G315" s="228"/>
    </row>
    <row r="316" spans="1:7" ht="20.25" customHeight="1">
      <c r="A316" s="163" t="s">
        <v>484</v>
      </c>
      <c r="B316" s="165">
        <v>1270</v>
      </c>
      <c r="C316" s="165">
        <v>1431</v>
      </c>
      <c r="D316" s="166">
        <f t="shared" si="18"/>
        <v>161</v>
      </c>
      <c r="E316" s="213">
        <f>D316/B316*100</f>
        <v>12.677165354330707</v>
      </c>
      <c r="F316" s="236">
        <f t="shared" si="16"/>
        <v>1431</v>
      </c>
      <c r="G316" s="228"/>
    </row>
    <row r="317" spans="1:7" ht="20.25" customHeight="1">
      <c r="A317" s="163" t="s">
        <v>133</v>
      </c>
      <c r="B317" s="165"/>
      <c r="C317" s="165"/>
      <c r="D317" s="166">
        <f t="shared" si="18"/>
        <v>0</v>
      </c>
      <c r="E317" s="213"/>
      <c r="F317" s="236">
        <f aca="true" t="shared" si="19" ref="F317:F376">C317+G317</f>
        <v>0</v>
      </c>
      <c r="G317" s="228"/>
    </row>
    <row r="318" spans="1:7" ht="20.25" customHeight="1">
      <c r="A318" s="163" t="s">
        <v>134</v>
      </c>
      <c r="B318" s="165"/>
      <c r="C318" s="165"/>
      <c r="D318" s="166">
        <f t="shared" si="18"/>
        <v>0</v>
      </c>
      <c r="E318" s="213"/>
      <c r="F318" s="236">
        <f t="shared" si="19"/>
        <v>20</v>
      </c>
      <c r="G318" s="228">
        <v>20</v>
      </c>
    </row>
    <row r="319" spans="1:7" ht="20.25" customHeight="1">
      <c r="A319" s="163" t="s">
        <v>135</v>
      </c>
      <c r="B319" s="165"/>
      <c r="C319" s="165"/>
      <c r="D319" s="166">
        <f t="shared" si="18"/>
        <v>0</v>
      </c>
      <c r="E319" s="213"/>
      <c r="F319" s="236">
        <f t="shared" si="19"/>
        <v>0</v>
      </c>
      <c r="G319" s="228"/>
    </row>
    <row r="320" spans="1:7" ht="20.25" customHeight="1">
      <c r="A320" s="163" t="s">
        <v>136</v>
      </c>
      <c r="B320" s="165"/>
      <c r="C320" s="165"/>
      <c r="D320" s="166">
        <f t="shared" si="18"/>
        <v>0</v>
      </c>
      <c r="E320" s="213"/>
      <c r="F320" s="236">
        <f t="shared" si="19"/>
        <v>0</v>
      </c>
      <c r="G320" s="228"/>
    </row>
    <row r="321" spans="1:7" ht="20.25" customHeight="1">
      <c r="A321" s="163" t="s">
        <v>137</v>
      </c>
      <c r="B321" s="165"/>
      <c r="C321" s="165"/>
      <c r="D321" s="166">
        <f t="shared" si="18"/>
        <v>0</v>
      </c>
      <c r="E321" s="213"/>
      <c r="F321" s="236">
        <f t="shared" si="19"/>
        <v>3</v>
      </c>
      <c r="G321" s="228">
        <v>3</v>
      </c>
    </row>
    <row r="322" spans="1:7" ht="20.25" customHeight="1">
      <c r="A322" s="207" t="s">
        <v>681</v>
      </c>
      <c r="B322" s="165"/>
      <c r="C322" s="165"/>
      <c r="D322" s="166">
        <f t="shared" si="18"/>
        <v>0</v>
      </c>
      <c r="E322" s="213"/>
      <c r="F322" s="236">
        <f t="shared" si="19"/>
        <v>0</v>
      </c>
      <c r="G322" s="228"/>
    </row>
    <row r="323" spans="1:7" ht="20.25" customHeight="1">
      <c r="A323" s="207" t="s">
        <v>682</v>
      </c>
      <c r="B323" s="165"/>
      <c r="C323" s="165"/>
      <c r="D323" s="166">
        <f t="shared" si="18"/>
        <v>0</v>
      </c>
      <c r="E323" s="213"/>
      <c r="F323" s="236">
        <f t="shared" si="19"/>
        <v>0</v>
      </c>
      <c r="G323" s="228"/>
    </row>
    <row r="324" spans="1:7" ht="20.25" customHeight="1">
      <c r="A324" s="207" t="s">
        <v>683</v>
      </c>
      <c r="B324" s="165"/>
      <c r="C324" s="165"/>
      <c r="D324" s="166">
        <f t="shared" si="18"/>
        <v>0</v>
      </c>
      <c r="E324" s="213" t="e">
        <f>D324/B324*100</f>
        <v>#DIV/0!</v>
      </c>
      <c r="F324" s="236">
        <f t="shared" si="19"/>
        <v>460</v>
      </c>
      <c r="G324" s="228">
        <v>460</v>
      </c>
    </row>
    <row r="325" spans="1:7" ht="20.25" customHeight="1">
      <c r="A325" s="207" t="s">
        <v>684</v>
      </c>
      <c r="B325" s="165"/>
      <c r="C325" s="165"/>
      <c r="D325" s="166">
        <f t="shared" si="18"/>
        <v>0</v>
      </c>
      <c r="E325" s="213" t="e">
        <f>D325/B325*100</f>
        <v>#DIV/0!</v>
      </c>
      <c r="F325" s="236">
        <f t="shared" si="19"/>
        <v>0</v>
      </c>
      <c r="G325" s="228"/>
    </row>
    <row r="326" spans="1:7" ht="20.25" customHeight="1">
      <c r="A326" s="222" t="s">
        <v>685</v>
      </c>
      <c r="B326" s="165">
        <v>771</v>
      </c>
      <c r="C326" s="165">
        <v>1269</v>
      </c>
      <c r="D326" s="166">
        <f t="shared" si="18"/>
        <v>498</v>
      </c>
      <c r="E326" s="213"/>
      <c r="F326" s="236">
        <f t="shared" si="19"/>
        <v>1375</v>
      </c>
      <c r="G326" s="228">
        <v>106</v>
      </c>
    </row>
    <row r="327" spans="1:7" ht="20.25" customHeight="1">
      <c r="A327" s="222" t="s">
        <v>686</v>
      </c>
      <c r="B327" s="165">
        <v>400</v>
      </c>
      <c r="C327" s="165">
        <v>181</v>
      </c>
      <c r="D327" s="166">
        <f t="shared" si="18"/>
        <v>-219</v>
      </c>
      <c r="E327" s="213"/>
      <c r="F327" s="236">
        <f t="shared" si="19"/>
        <v>238</v>
      </c>
      <c r="G327" s="228">
        <v>57</v>
      </c>
    </row>
    <row r="328" spans="1:7" ht="20.25" customHeight="1">
      <c r="A328" s="163" t="s">
        <v>485</v>
      </c>
      <c r="B328" s="165">
        <v>4401</v>
      </c>
      <c r="C328" s="165">
        <v>4123</v>
      </c>
      <c r="D328" s="166">
        <f t="shared" si="18"/>
        <v>-278</v>
      </c>
      <c r="E328" s="213">
        <f>D328/B328*100</f>
        <v>-6.316746194046807</v>
      </c>
      <c r="F328" s="236">
        <f t="shared" si="19"/>
        <v>4123</v>
      </c>
      <c r="G328" s="228"/>
    </row>
    <row r="329" spans="1:7" ht="20.25" customHeight="1">
      <c r="A329" s="209" t="s">
        <v>687</v>
      </c>
      <c r="B329" s="165"/>
      <c r="C329" s="165"/>
      <c r="D329" s="166">
        <f t="shared" si="18"/>
        <v>0</v>
      </c>
      <c r="E329" s="213"/>
      <c r="F329" s="236">
        <f t="shared" si="19"/>
        <v>4751</v>
      </c>
      <c r="G329" s="228">
        <v>4751</v>
      </c>
    </row>
    <row r="330" spans="1:7" ht="20.25" customHeight="1">
      <c r="A330" s="163" t="s">
        <v>138</v>
      </c>
      <c r="B330" s="165">
        <v>28</v>
      </c>
      <c r="C330" s="165">
        <v>18</v>
      </c>
      <c r="D330" s="166">
        <f t="shared" si="18"/>
        <v>-10</v>
      </c>
      <c r="E330" s="213">
        <f>D330/B330*100</f>
        <v>-35.714285714285715</v>
      </c>
      <c r="F330" s="236">
        <f t="shared" si="19"/>
        <v>18</v>
      </c>
      <c r="G330" s="228"/>
    </row>
    <row r="331" spans="1:7" ht="20.25" customHeight="1">
      <c r="A331" s="211" t="s">
        <v>694</v>
      </c>
      <c r="B331" s="158">
        <f>SUM(B332:B341)</f>
        <v>4486</v>
      </c>
      <c r="C331" s="158">
        <f>SUM(C332:C341)</f>
        <v>6098</v>
      </c>
      <c r="D331" s="158">
        <f>SUM(D332:D341)</f>
        <v>1612</v>
      </c>
      <c r="E331" s="213">
        <f>D331/B331*100</f>
        <v>35.93401694159608</v>
      </c>
      <c r="F331" s="235">
        <f>SUM(F332:F341)</f>
        <v>6098</v>
      </c>
      <c r="G331" s="224">
        <f>SUM(G332:G341)</f>
        <v>0</v>
      </c>
    </row>
    <row r="332" spans="1:7" ht="20.25" customHeight="1">
      <c r="A332" s="163" t="s">
        <v>486</v>
      </c>
      <c r="B332" s="165">
        <v>383</v>
      </c>
      <c r="C332" s="165">
        <v>422</v>
      </c>
      <c r="D332" s="166">
        <f t="shared" si="18"/>
        <v>39</v>
      </c>
      <c r="E332" s="213">
        <f>D332/B332*100</f>
        <v>10.182767624020887</v>
      </c>
      <c r="F332" s="236">
        <f t="shared" si="19"/>
        <v>422</v>
      </c>
      <c r="G332" s="228"/>
    </row>
    <row r="333" spans="1:7" ht="20.25" customHeight="1">
      <c r="A333" s="220" t="s">
        <v>688</v>
      </c>
      <c r="B333" s="165">
        <v>3923</v>
      </c>
      <c r="C333" s="165">
        <v>5675</v>
      </c>
      <c r="D333" s="166">
        <f t="shared" si="18"/>
        <v>1752</v>
      </c>
      <c r="E333" s="213">
        <f>D333/B333*100</f>
        <v>44.65969920978843</v>
      </c>
      <c r="F333" s="236">
        <f t="shared" si="19"/>
        <v>5675</v>
      </c>
      <c r="G333" s="228"/>
    </row>
    <row r="334" spans="1:7" ht="20.25" customHeight="1">
      <c r="A334" s="207" t="s">
        <v>690</v>
      </c>
      <c r="B334" s="165"/>
      <c r="C334" s="165">
        <v>1</v>
      </c>
      <c r="D334" s="166">
        <f t="shared" si="18"/>
        <v>1</v>
      </c>
      <c r="E334" s="213"/>
      <c r="F334" s="236">
        <f t="shared" si="19"/>
        <v>1</v>
      </c>
      <c r="G334" s="228"/>
    </row>
    <row r="335" spans="1:7" ht="20.25" customHeight="1">
      <c r="A335" s="207" t="s">
        <v>700</v>
      </c>
      <c r="B335" s="165"/>
      <c r="C335" s="165"/>
      <c r="D335" s="166"/>
      <c r="E335" s="213"/>
      <c r="F335" s="236">
        <f t="shared" si="19"/>
        <v>0</v>
      </c>
      <c r="G335" s="228"/>
    </row>
    <row r="336" spans="1:7" ht="20.25" customHeight="1">
      <c r="A336" s="173" t="s">
        <v>487</v>
      </c>
      <c r="B336" s="165"/>
      <c r="C336" s="165"/>
      <c r="D336" s="166">
        <f t="shared" si="18"/>
        <v>0</v>
      </c>
      <c r="E336" s="213"/>
      <c r="F336" s="236">
        <f t="shared" si="19"/>
        <v>0</v>
      </c>
      <c r="G336" s="228"/>
    </row>
    <row r="337" spans="1:7" ht="20.25" customHeight="1">
      <c r="A337" s="172" t="s">
        <v>488</v>
      </c>
      <c r="B337" s="165"/>
      <c r="C337" s="165"/>
      <c r="D337" s="166">
        <f t="shared" si="18"/>
        <v>0</v>
      </c>
      <c r="E337" s="213"/>
      <c r="F337" s="236">
        <f t="shared" si="19"/>
        <v>0</v>
      </c>
      <c r="G337" s="228"/>
    </row>
    <row r="338" spans="1:7" ht="20.25" customHeight="1">
      <c r="A338" s="209" t="s">
        <v>689</v>
      </c>
      <c r="B338" s="165">
        <v>180</v>
      </c>
      <c r="C338" s="165"/>
      <c r="D338" s="166">
        <f t="shared" si="18"/>
        <v>-180</v>
      </c>
      <c r="E338" s="213"/>
      <c r="F338" s="236">
        <f t="shared" si="19"/>
        <v>0</v>
      </c>
      <c r="G338" s="228"/>
    </row>
    <row r="339" spans="1:7" ht="20.25" customHeight="1">
      <c r="A339" s="209" t="s">
        <v>692</v>
      </c>
      <c r="B339" s="165"/>
      <c r="C339" s="165"/>
      <c r="D339" s="166">
        <f t="shared" si="18"/>
        <v>0</v>
      </c>
      <c r="E339" s="213"/>
      <c r="F339" s="236">
        <f t="shared" si="19"/>
        <v>0</v>
      </c>
      <c r="G339" s="228"/>
    </row>
    <row r="340" spans="1:7" ht="20.25" customHeight="1">
      <c r="A340" s="209" t="s">
        <v>691</v>
      </c>
      <c r="B340" s="165"/>
      <c r="C340" s="165"/>
      <c r="D340" s="166">
        <f t="shared" si="18"/>
        <v>0</v>
      </c>
      <c r="E340" s="213"/>
      <c r="F340" s="236">
        <f t="shared" si="19"/>
        <v>0</v>
      </c>
      <c r="G340" s="228"/>
    </row>
    <row r="341" spans="1:7" ht="20.25" customHeight="1">
      <c r="A341" s="207" t="s">
        <v>693</v>
      </c>
      <c r="B341" s="165"/>
      <c r="C341" s="165"/>
      <c r="D341" s="166">
        <f t="shared" si="18"/>
        <v>0</v>
      </c>
      <c r="E341" s="213"/>
      <c r="F341" s="236">
        <f t="shared" si="19"/>
        <v>0</v>
      </c>
      <c r="G341" s="228"/>
    </row>
    <row r="342" spans="1:7" ht="20.25" customHeight="1">
      <c r="A342" s="161" t="s">
        <v>139</v>
      </c>
      <c r="B342" s="158">
        <f>SUM(B343:B355)</f>
        <v>7863</v>
      </c>
      <c r="C342" s="158">
        <f>SUM(C343:C355)</f>
        <v>7873</v>
      </c>
      <c r="D342" s="158">
        <f>SUM(D343:D355)</f>
        <v>10</v>
      </c>
      <c r="E342" s="213">
        <f>D342/B342*100</f>
        <v>0.12717792191275595</v>
      </c>
      <c r="F342" s="235">
        <f>SUM(F343:F355)</f>
        <v>8769</v>
      </c>
      <c r="G342" s="224">
        <f>SUM(G343:G355)</f>
        <v>896</v>
      </c>
    </row>
    <row r="343" spans="1:7" ht="20.25" customHeight="1">
      <c r="A343" s="163" t="s">
        <v>489</v>
      </c>
      <c r="B343" s="165">
        <v>54</v>
      </c>
      <c r="C343" s="165">
        <v>65</v>
      </c>
      <c r="D343" s="166">
        <f t="shared" si="18"/>
        <v>11</v>
      </c>
      <c r="E343" s="213">
        <f>D343/B343*100</f>
        <v>20.37037037037037</v>
      </c>
      <c r="F343" s="236">
        <f t="shared" si="19"/>
        <v>65</v>
      </c>
      <c r="G343" s="228"/>
    </row>
    <row r="344" spans="1:7" ht="20.25" customHeight="1">
      <c r="A344" s="163" t="s">
        <v>140</v>
      </c>
      <c r="B344" s="165">
        <v>566</v>
      </c>
      <c r="C344" s="165">
        <v>557</v>
      </c>
      <c r="D344" s="166">
        <f t="shared" si="18"/>
        <v>-9</v>
      </c>
      <c r="E344" s="213">
        <f>D344/B344*100</f>
        <v>-1.5901060070671376</v>
      </c>
      <c r="F344" s="236">
        <f t="shared" si="19"/>
        <v>593</v>
      </c>
      <c r="G344" s="228">
        <v>36</v>
      </c>
    </row>
    <row r="345" spans="1:7" ht="20.25" customHeight="1">
      <c r="A345" s="163" t="s">
        <v>490</v>
      </c>
      <c r="B345" s="165"/>
      <c r="C345" s="165"/>
      <c r="D345" s="166">
        <f t="shared" si="18"/>
        <v>0</v>
      </c>
      <c r="E345" s="213"/>
      <c r="F345" s="236">
        <f t="shared" si="19"/>
        <v>0</v>
      </c>
      <c r="G345" s="228"/>
    </row>
    <row r="346" spans="1:7" ht="20.25" customHeight="1">
      <c r="A346" s="163" t="s">
        <v>141</v>
      </c>
      <c r="B346" s="165">
        <v>7240</v>
      </c>
      <c r="C346" s="165">
        <v>7220</v>
      </c>
      <c r="D346" s="166">
        <f t="shared" si="18"/>
        <v>-20</v>
      </c>
      <c r="E346" s="213">
        <f>D346/B346*100</f>
        <v>-0.2762430939226519</v>
      </c>
      <c r="F346" s="236">
        <f t="shared" si="19"/>
        <v>7373</v>
      </c>
      <c r="G346" s="228">
        <v>153</v>
      </c>
    </row>
    <row r="347" spans="1:7" ht="20.25" customHeight="1">
      <c r="A347" s="169" t="s">
        <v>142</v>
      </c>
      <c r="B347" s="165">
        <v>3</v>
      </c>
      <c r="C347" s="165"/>
      <c r="D347" s="166">
        <f t="shared" si="18"/>
        <v>-3</v>
      </c>
      <c r="E347" s="213">
        <f>D347/B347*100</f>
        <v>-100</v>
      </c>
      <c r="F347" s="236">
        <f t="shared" si="19"/>
        <v>0</v>
      </c>
      <c r="G347" s="228"/>
    </row>
    <row r="348" spans="1:7" ht="20.25" customHeight="1">
      <c r="A348" s="163" t="s">
        <v>491</v>
      </c>
      <c r="B348" s="165"/>
      <c r="C348" s="165"/>
      <c r="D348" s="166">
        <f t="shared" si="18"/>
        <v>0</v>
      </c>
      <c r="E348" s="213"/>
      <c r="F348" s="236">
        <f t="shared" si="19"/>
        <v>380</v>
      </c>
      <c r="G348" s="228">
        <v>380</v>
      </c>
    </row>
    <row r="349" spans="1:7" ht="20.25" customHeight="1">
      <c r="A349" s="163" t="s">
        <v>143</v>
      </c>
      <c r="B349" s="165"/>
      <c r="C349" s="165"/>
      <c r="D349" s="166">
        <f t="shared" si="18"/>
        <v>0</v>
      </c>
      <c r="E349" s="213" t="e">
        <f>D349/B349*100</f>
        <v>#DIV/0!</v>
      </c>
      <c r="F349" s="236">
        <f t="shared" si="19"/>
        <v>0</v>
      </c>
      <c r="G349" s="228"/>
    </row>
    <row r="350" spans="1:7" ht="20.25" customHeight="1">
      <c r="A350" s="163" t="s">
        <v>492</v>
      </c>
      <c r="B350" s="165"/>
      <c r="C350" s="165"/>
      <c r="D350" s="166">
        <f t="shared" si="18"/>
        <v>0</v>
      </c>
      <c r="E350" s="213"/>
      <c r="F350" s="236">
        <f t="shared" si="19"/>
        <v>0</v>
      </c>
      <c r="G350" s="228"/>
    </row>
    <row r="351" spans="1:7" ht="20.25" customHeight="1">
      <c r="A351" s="163" t="s">
        <v>493</v>
      </c>
      <c r="B351" s="165"/>
      <c r="C351" s="165"/>
      <c r="D351" s="166">
        <f t="shared" si="18"/>
        <v>0</v>
      </c>
      <c r="E351" s="213"/>
      <c r="F351" s="236">
        <f t="shared" si="19"/>
        <v>0</v>
      </c>
      <c r="G351" s="228"/>
    </row>
    <row r="352" spans="1:7" ht="20.25" customHeight="1">
      <c r="A352" s="163" t="s">
        <v>494</v>
      </c>
      <c r="B352" s="165"/>
      <c r="C352" s="165"/>
      <c r="D352" s="166">
        <f t="shared" si="18"/>
        <v>0</v>
      </c>
      <c r="E352" s="213" t="e">
        <f>D352/B352*100</f>
        <v>#DIV/0!</v>
      </c>
      <c r="F352" s="236">
        <f t="shared" si="19"/>
        <v>0</v>
      </c>
      <c r="G352" s="228"/>
    </row>
    <row r="353" spans="1:7" ht="20.25" customHeight="1">
      <c r="A353" s="163" t="s">
        <v>495</v>
      </c>
      <c r="B353" s="165"/>
      <c r="C353" s="165"/>
      <c r="D353" s="166">
        <f t="shared" si="18"/>
        <v>0</v>
      </c>
      <c r="E353" s="213"/>
      <c r="F353" s="236">
        <f t="shared" si="19"/>
        <v>0</v>
      </c>
      <c r="G353" s="228"/>
    </row>
    <row r="354" spans="1:7" ht="20.25" customHeight="1">
      <c r="A354" s="163" t="s">
        <v>496</v>
      </c>
      <c r="B354" s="165"/>
      <c r="C354" s="165">
        <v>31</v>
      </c>
      <c r="D354" s="166">
        <f t="shared" si="18"/>
        <v>31</v>
      </c>
      <c r="E354" s="213"/>
      <c r="F354" s="236">
        <f t="shared" si="19"/>
        <v>174</v>
      </c>
      <c r="G354" s="228">
        <v>143</v>
      </c>
    </row>
    <row r="355" spans="1:7" ht="20.25" customHeight="1">
      <c r="A355" s="163" t="s">
        <v>144</v>
      </c>
      <c r="B355" s="165"/>
      <c r="C355" s="165"/>
      <c r="D355" s="166">
        <f t="shared" si="18"/>
        <v>0</v>
      </c>
      <c r="E355" s="213" t="e">
        <f>D355/B355*100</f>
        <v>#DIV/0!</v>
      </c>
      <c r="F355" s="236">
        <f t="shared" si="19"/>
        <v>184</v>
      </c>
      <c r="G355" s="228">
        <v>184</v>
      </c>
    </row>
    <row r="356" spans="1:7" ht="20.25" customHeight="1">
      <c r="A356" s="161" t="s">
        <v>145</v>
      </c>
      <c r="B356" s="158">
        <f>SUM(B357:B360)</f>
        <v>0</v>
      </c>
      <c r="C356" s="158">
        <f>SUM(C357:C360)</f>
        <v>1000</v>
      </c>
      <c r="D356" s="158">
        <f>SUM(D357:D360)</f>
        <v>1000</v>
      </c>
      <c r="E356" s="213" t="e">
        <f>D356/B356*100</f>
        <v>#DIV/0!</v>
      </c>
      <c r="F356" s="235">
        <f>SUM(F357:F360)</f>
        <v>1000</v>
      </c>
      <c r="G356" s="224">
        <f>SUM(G357:G360)</f>
        <v>0</v>
      </c>
    </row>
    <row r="357" spans="1:7" ht="20.25" customHeight="1">
      <c r="A357" s="163" t="s">
        <v>497</v>
      </c>
      <c r="B357" s="165"/>
      <c r="C357" s="165"/>
      <c r="D357" s="166">
        <f t="shared" si="18"/>
        <v>0</v>
      </c>
      <c r="E357" s="213" t="e">
        <f>D357/B357*100</f>
        <v>#DIV/0!</v>
      </c>
      <c r="F357" s="236">
        <f t="shared" si="19"/>
        <v>0</v>
      </c>
      <c r="G357" s="228"/>
    </row>
    <row r="358" spans="1:7" ht="20.25" customHeight="1">
      <c r="A358" s="173" t="s">
        <v>498</v>
      </c>
      <c r="B358" s="166"/>
      <c r="C358" s="165"/>
      <c r="D358" s="166">
        <f t="shared" si="18"/>
        <v>0</v>
      </c>
      <c r="E358" s="213"/>
      <c r="F358" s="236">
        <f t="shared" si="19"/>
        <v>0</v>
      </c>
      <c r="G358" s="228"/>
    </row>
    <row r="359" spans="1:7" ht="20.25" customHeight="1">
      <c r="A359" s="173" t="s">
        <v>499</v>
      </c>
      <c r="B359" s="166"/>
      <c r="C359" s="165"/>
      <c r="D359" s="166">
        <f t="shared" si="18"/>
        <v>0</v>
      </c>
      <c r="E359" s="213"/>
      <c r="F359" s="236">
        <f t="shared" si="19"/>
        <v>0</v>
      </c>
      <c r="G359" s="228"/>
    </row>
    <row r="360" spans="1:7" ht="20.25" customHeight="1">
      <c r="A360" s="172" t="s">
        <v>500</v>
      </c>
      <c r="B360" s="166"/>
      <c r="C360" s="165">
        <v>1000</v>
      </c>
      <c r="D360" s="166">
        <f t="shared" si="18"/>
        <v>1000</v>
      </c>
      <c r="E360" s="213"/>
      <c r="F360" s="236">
        <f t="shared" si="19"/>
        <v>1000</v>
      </c>
      <c r="G360" s="228"/>
    </row>
    <row r="361" spans="1:7" ht="20.25" customHeight="1">
      <c r="A361" s="161" t="s">
        <v>146</v>
      </c>
      <c r="B361" s="158">
        <f>SUM(B362:B367)</f>
        <v>2176</v>
      </c>
      <c r="C361" s="158">
        <f>SUM(C362:C367)</f>
        <v>1881</v>
      </c>
      <c r="D361" s="158">
        <f>SUM(D362:D367)</f>
        <v>-295</v>
      </c>
      <c r="E361" s="213">
        <f>D361/B361*100</f>
        <v>-13.556985294117647</v>
      </c>
      <c r="F361" s="235">
        <f>SUM(F362:F367)</f>
        <v>3389</v>
      </c>
      <c r="G361" s="224">
        <f>SUM(G362:G367)</f>
        <v>1508</v>
      </c>
    </row>
    <row r="362" spans="1:7" ht="20.25" customHeight="1">
      <c r="A362" s="247" t="s">
        <v>745</v>
      </c>
      <c r="B362" s="165">
        <v>600</v>
      </c>
      <c r="C362" s="165"/>
      <c r="D362" s="166">
        <f t="shared" si="18"/>
        <v>-600</v>
      </c>
      <c r="E362" s="213"/>
      <c r="F362" s="236">
        <f t="shared" si="19"/>
        <v>1058</v>
      </c>
      <c r="G362" s="228">
        <v>1058</v>
      </c>
    </row>
    <row r="363" spans="1:7" ht="20.25" customHeight="1">
      <c r="A363" s="172" t="s">
        <v>501</v>
      </c>
      <c r="B363" s="165"/>
      <c r="C363" s="165"/>
      <c r="D363" s="166">
        <f t="shared" si="18"/>
        <v>0</v>
      </c>
      <c r="E363" s="213"/>
      <c r="F363" s="236">
        <f t="shared" si="19"/>
        <v>0</v>
      </c>
      <c r="G363" s="228"/>
    </row>
    <row r="364" spans="1:7" ht="20.25" customHeight="1">
      <c r="A364" s="163" t="s">
        <v>502</v>
      </c>
      <c r="B364" s="165">
        <v>1576</v>
      </c>
      <c r="C364" s="165">
        <v>1881</v>
      </c>
      <c r="D364" s="166">
        <f t="shared" si="18"/>
        <v>305</v>
      </c>
      <c r="E364" s="213">
        <f>D364/B364*100</f>
        <v>19.35279187817259</v>
      </c>
      <c r="F364" s="236">
        <f t="shared" si="19"/>
        <v>1881</v>
      </c>
      <c r="G364" s="228"/>
    </row>
    <row r="365" spans="1:7" ht="20.25" customHeight="1">
      <c r="A365" s="163" t="s">
        <v>602</v>
      </c>
      <c r="B365" s="165"/>
      <c r="C365" s="165"/>
      <c r="D365" s="166">
        <f t="shared" si="18"/>
        <v>0</v>
      </c>
      <c r="E365" s="213" t="e">
        <f>D365/B365*100</f>
        <v>#DIV/0!</v>
      </c>
      <c r="F365" s="236">
        <f t="shared" si="19"/>
        <v>450</v>
      </c>
      <c r="G365" s="228">
        <v>450</v>
      </c>
    </row>
    <row r="366" spans="1:7" ht="20.25" customHeight="1">
      <c r="A366" s="172" t="s">
        <v>503</v>
      </c>
      <c r="B366" s="165"/>
      <c r="C366" s="165"/>
      <c r="D366" s="166">
        <f t="shared" si="18"/>
        <v>0</v>
      </c>
      <c r="E366" s="213" t="e">
        <f>D366/B366*100</f>
        <v>#DIV/0!</v>
      </c>
      <c r="F366" s="236">
        <f t="shared" si="19"/>
        <v>0</v>
      </c>
      <c r="G366" s="228"/>
    </row>
    <row r="367" spans="1:7" ht="20.25" customHeight="1">
      <c r="A367" s="172" t="s">
        <v>504</v>
      </c>
      <c r="B367" s="165"/>
      <c r="C367" s="165"/>
      <c r="D367" s="166">
        <f t="shared" si="18"/>
        <v>0</v>
      </c>
      <c r="E367" s="213" t="e">
        <f>D367/B367*100</f>
        <v>#DIV/0!</v>
      </c>
      <c r="F367" s="236">
        <f t="shared" si="19"/>
        <v>0</v>
      </c>
      <c r="G367" s="228"/>
    </row>
    <row r="368" spans="1:7" ht="20.25" customHeight="1">
      <c r="A368" s="174" t="s">
        <v>505</v>
      </c>
      <c r="B368" s="168">
        <f>SUM(B369:B372)</f>
        <v>260</v>
      </c>
      <c r="C368" s="168">
        <f>SUM(C369:C372)</f>
        <v>437</v>
      </c>
      <c r="D368" s="168">
        <f>SUM(D369:D372)</f>
        <v>177</v>
      </c>
      <c r="E368" s="213">
        <f>D368/B368*100</f>
        <v>68.07692307692308</v>
      </c>
      <c r="F368" s="239">
        <f>SUM(F369:F372)</f>
        <v>1903</v>
      </c>
      <c r="G368" s="218">
        <f>SUM(G369:G372)</f>
        <v>1466</v>
      </c>
    </row>
    <row r="369" spans="1:7" ht="20.25" customHeight="1">
      <c r="A369" s="220" t="s">
        <v>696</v>
      </c>
      <c r="B369" s="214">
        <v>10</v>
      </c>
      <c r="C369" s="214"/>
      <c r="D369" s="166">
        <f t="shared" si="18"/>
        <v>-10</v>
      </c>
      <c r="E369" s="213"/>
      <c r="F369" s="236">
        <f t="shared" si="19"/>
        <v>0</v>
      </c>
      <c r="G369" s="228"/>
    </row>
    <row r="370" spans="1:7" ht="20.25" customHeight="1">
      <c r="A370" s="172" t="s">
        <v>588</v>
      </c>
      <c r="B370" s="165">
        <v>211</v>
      </c>
      <c r="C370" s="165">
        <v>214</v>
      </c>
      <c r="D370" s="166">
        <f t="shared" si="18"/>
        <v>3</v>
      </c>
      <c r="E370" s="213">
        <f>D370/B370*100</f>
        <v>1.4218009478672986</v>
      </c>
      <c r="F370" s="236">
        <f t="shared" si="19"/>
        <v>1680</v>
      </c>
      <c r="G370" s="228">
        <v>1466</v>
      </c>
    </row>
    <row r="371" spans="1:7" ht="20.25" customHeight="1">
      <c r="A371" s="172" t="s">
        <v>589</v>
      </c>
      <c r="B371" s="165">
        <v>39</v>
      </c>
      <c r="C371" s="165">
        <v>223</v>
      </c>
      <c r="D371" s="166">
        <f t="shared" si="18"/>
        <v>184</v>
      </c>
      <c r="E371" s="213">
        <f aca="true" t="shared" si="20" ref="E371:E427">D371/B371*100</f>
        <v>471.7948717948718</v>
      </c>
      <c r="F371" s="236">
        <f t="shared" si="19"/>
        <v>223</v>
      </c>
      <c r="G371" s="228"/>
    </row>
    <row r="372" spans="1:7" ht="20.25" customHeight="1">
      <c r="A372" s="225" t="s">
        <v>701</v>
      </c>
      <c r="B372" s="165"/>
      <c r="C372" s="165"/>
      <c r="D372" s="166"/>
      <c r="E372" s="213"/>
      <c r="F372" s="236">
        <f t="shared" si="19"/>
        <v>0</v>
      </c>
      <c r="G372" s="228"/>
    </row>
    <row r="373" spans="1:7" ht="20.25" customHeight="1">
      <c r="A373" s="246" t="s">
        <v>746</v>
      </c>
      <c r="B373" s="158"/>
      <c r="C373" s="158"/>
      <c r="D373" s="166">
        <f t="shared" si="18"/>
        <v>0</v>
      </c>
      <c r="E373" s="213"/>
      <c r="F373" s="236">
        <f t="shared" si="19"/>
        <v>18</v>
      </c>
      <c r="G373" s="228">
        <f>G374</f>
        <v>18</v>
      </c>
    </row>
    <row r="374" spans="1:7" ht="20.25" customHeight="1">
      <c r="A374" s="244" t="s">
        <v>747</v>
      </c>
      <c r="B374" s="166"/>
      <c r="C374" s="165"/>
      <c r="D374" s="166">
        <f t="shared" si="18"/>
        <v>0</v>
      </c>
      <c r="E374" s="213"/>
      <c r="F374" s="236">
        <f t="shared" si="19"/>
        <v>18</v>
      </c>
      <c r="G374" s="228">
        <v>18</v>
      </c>
    </row>
    <row r="375" spans="1:7" ht="20.25" customHeight="1">
      <c r="A375" s="161" t="s">
        <v>147</v>
      </c>
      <c r="B375" s="168">
        <f>B376</f>
        <v>0</v>
      </c>
      <c r="C375" s="168">
        <f>C376</f>
        <v>0</v>
      </c>
      <c r="D375" s="166">
        <f t="shared" si="18"/>
        <v>0</v>
      </c>
      <c r="E375" s="213"/>
      <c r="F375" s="236">
        <f t="shared" si="19"/>
        <v>0</v>
      </c>
      <c r="G375" s="228"/>
    </row>
    <row r="376" spans="1:7" ht="20.25" customHeight="1">
      <c r="A376" s="163" t="s">
        <v>148</v>
      </c>
      <c r="B376" s="166"/>
      <c r="C376" s="165"/>
      <c r="D376" s="166">
        <f t="shared" si="18"/>
        <v>0</v>
      </c>
      <c r="E376" s="213"/>
      <c r="F376" s="236">
        <f t="shared" si="19"/>
        <v>0</v>
      </c>
      <c r="G376" s="228"/>
    </row>
    <row r="377" spans="1:7" ht="20.25" customHeight="1">
      <c r="A377" s="161" t="s">
        <v>506</v>
      </c>
      <c r="B377" s="158">
        <f>B378+B383+B385</f>
        <v>68</v>
      </c>
      <c r="C377" s="158">
        <f>C378+C383+C385</f>
        <v>187</v>
      </c>
      <c r="D377" s="158">
        <f>D378+D383+D385</f>
        <v>119</v>
      </c>
      <c r="E377" s="213">
        <f t="shared" si="20"/>
        <v>175</v>
      </c>
      <c r="F377" s="235">
        <f>F378+F383+F385</f>
        <v>5116</v>
      </c>
      <c r="G377" s="224">
        <f>G378+G383+G385</f>
        <v>4929</v>
      </c>
    </row>
    <row r="378" spans="1:7" ht="20.25" customHeight="1">
      <c r="A378" s="161" t="s">
        <v>149</v>
      </c>
      <c r="B378" s="158">
        <f>SUM(B379:B382)</f>
        <v>68</v>
      </c>
      <c r="C378" s="158">
        <f>SUM(C379:C382)</f>
        <v>187</v>
      </c>
      <c r="D378" s="158">
        <f>SUM(D379:D382)</f>
        <v>119</v>
      </c>
      <c r="E378" s="213">
        <f t="shared" si="20"/>
        <v>175</v>
      </c>
      <c r="F378" s="236">
        <f aca="true" t="shared" si="21" ref="F378:F440">C378+G378</f>
        <v>5116</v>
      </c>
      <c r="G378" s="228">
        <f>SUM(G379:G382)</f>
        <v>4929</v>
      </c>
    </row>
    <row r="379" spans="1:7" ht="20.25" customHeight="1">
      <c r="A379" s="163" t="s">
        <v>507</v>
      </c>
      <c r="B379" s="165">
        <v>68</v>
      </c>
      <c r="C379" s="165">
        <v>96</v>
      </c>
      <c r="D379" s="166">
        <f t="shared" si="18"/>
        <v>28</v>
      </c>
      <c r="E379" s="213">
        <f t="shared" si="20"/>
        <v>41.17647058823529</v>
      </c>
      <c r="F379" s="236">
        <f t="shared" si="21"/>
        <v>96</v>
      </c>
      <c r="G379" s="228"/>
    </row>
    <row r="380" spans="1:7" ht="20.25" customHeight="1">
      <c r="A380" s="169" t="s">
        <v>508</v>
      </c>
      <c r="B380" s="166"/>
      <c r="C380" s="165"/>
      <c r="D380" s="166">
        <f>C380-B380</f>
        <v>0</v>
      </c>
      <c r="E380" s="213"/>
      <c r="F380" s="236">
        <f t="shared" si="21"/>
        <v>0</v>
      </c>
      <c r="G380" s="228"/>
    </row>
    <row r="381" spans="1:7" ht="20.25" customHeight="1">
      <c r="A381" s="169" t="s">
        <v>603</v>
      </c>
      <c r="B381" s="166"/>
      <c r="C381" s="165">
        <v>91</v>
      </c>
      <c r="D381" s="166">
        <f>C381-B381</f>
        <v>91</v>
      </c>
      <c r="E381" s="213"/>
      <c r="F381" s="236">
        <f t="shared" si="21"/>
        <v>91</v>
      </c>
      <c r="G381" s="228"/>
    </row>
    <row r="382" spans="1:7" ht="20.25" customHeight="1">
      <c r="A382" s="163" t="s">
        <v>509</v>
      </c>
      <c r="B382" s="166"/>
      <c r="C382" s="165"/>
      <c r="D382" s="166">
        <f>C382-B382</f>
        <v>0</v>
      </c>
      <c r="E382" s="213"/>
      <c r="F382" s="236">
        <f t="shared" si="21"/>
        <v>4929</v>
      </c>
      <c r="G382" s="228">
        <v>4929</v>
      </c>
    </row>
    <row r="383" spans="1:7" ht="20.25" customHeight="1">
      <c r="A383" s="223" t="s">
        <v>703</v>
      </c>
      <c r="B383" s="166">
        <f>B384</f>
        <v>0</v>
      </c>
      <c r="C383" s="166">
        <f>C384</f>
        <v>0</v>
      </c>
      <c r="D383" s="166">
        <f>D384</f>
        <v>0</v>
      </c>
      <c r="E383" s="213"/>
      <c r="F383" s="240">
        <f>F384</f>
        <v>0</v>
      </c>
      <c r="G383" s="221">
        <f>G384</f>
        <v>0</v>
      </c>
    </row>
    <row r="384" spans="1:7" ht="20.25" customHeight="1">
      <c r="A384" s="219" t="s">
        <v>702</v>
      </c>
      <c r="B384" s="166"/>
      <c r="C384" s="165"/>
      <c r="D384" s="166"/>
      <c r="E384" s="213"/>
      <c r="F384" s="236">
        <f t="shared" si="21"/>
        <v>0</v>
      </c>
      <c r="G384" s="228"/>
    </row>
    <row r="385" spans="1:7" ht="20.25" customHeight="1">
      <c r="A385" s="161" t="s">
        <v>596</v>
      </c>
      <c r="B385" s="158">
        <f>B386</f>
        <v>0</v>
      </c>
      <c r="C385" s="158">
        <f>C386</f>
        <v>0</v>
      </c>
      <c r="D385" s="158">
        <f>D386</f>
        <v>0</v>
      </c>
      <c r="E385" s="213"/>
      <c r="F385" s="235">
        <f>F386</f>
        <v>0</v>
      </c>
      <c r="G385" s="224">
        <f>G386</f>
        <v>0</v>
      </c>
    </row>
    <row r="386" spans="1:7" ht="20.25" customHeight="1">
      <c r="A386" s="163" t="s">
        <v>597</v>
      </c>
      <c r="B386" s="166"/>
      <c r="C386" s="165"/>
      <c r="D386" s="166"/>
      <c r="E386" s="213"/>
      <c r="F386" s="236">
        <f t="shared" si="21"/>
        <v>0</v>
      </c>
      <c r="G386" s="228"/>
    </row>
    <row r="387" spans="1:7" ht="20.25" customHeight="1">
      <c r="A387" s="161" t="s">
        <v>510</v>
      </c>
      <c r="B387" s="158">
        <f>B388+B391+B394</f>
        <v>302</v>
      </c>
      <c r="C387" s="158">
        <f>C388+C391+C394</f>
        <v>156</v>
      </c>
      <c r="D387" s="158">
        <f>D388+D391+D394</f>
        <v>-252</v>
      </c>
      <c r="E387" s="213">
        <f t="shared" si="20"/>
        <v>-83.44370860927152</v>
      </c>
      <c r="F387" s="236">
        <f t="shared" si="21"/>
        <v>156</v>
      </c>
      <c r="G387" s="228"/>
    </row>
    <row r="388" spans="1:7" ht="20.25" customHeight="1">
      <c r="A388" s="161" t="s">
        <v>150</v>
      </c>
      <c r="B388" s="158">
        <f>B390</f>
        <v>302</v>
      </c>
      <c r="C388" s="158">
        <f>SUM(C389:C390)</f>
        <v>156</v>
      </c>
      <c r="D388" s="158">
        <f>D390</f>
        <v>-252</v>
      </c>
      <c r="E388" s="213">
        <f t="shared" si="20"/>
        <v>-83.44370860927152</v>
      </c>
      <c r="F388" s="236">
        <f t="shared" si="21"/>
        <v>156</v>
      </c>
      <c r="G388" s="228"/>
    </row>
    <row r="389" spans="1:7" ht="20.25" customHeight="1">
      <c r="A389" s="244" t="s">
        <v>728</v>
      </c>
      <c r="B389" s="158"/>
      <c r="C389" s="245">
        <v>106</v>
      </c>
      <c r="D389" s="158"/>
      <c r="E389" s="213"/>
      <c r="F389" s="236"/>
      <c r="G389" s="228"/>
    </row>
    <row r="390" spans="1:7" ht="20.25" customHeight="1">
      <c r="A390" s="163" t="s">
        <v>151</v>
      </c>
      <c r="B390" s="165">
        <v>302</v>
      </c>
      <c r="C390" s="165">
        <v>50</v>
      </c>
      <c r="D390" s="166">
        <f aca="true" t="shared" si="22" ref="D390:D449">C390-B390</f>
        <v>-252</v>
      </c>
      <c r="E390" s="213">
        <f t="shared" si="20"/>
        <v>-83.44370860927152</v>
      </c>
      <c r="F390" s="236">
        <f t="shared" si="21"/>
        <v>50</v>
      </c>
      <c r="G390" s="228"/>
    </row>
    <row r="391" spans="1:7" ht="20.25" customHeight="1">
      <c r="A391" s="161" t="s">
        <v>152</v>
      </c>
      <c r="B391" s="158">
        <f>SUM(B392:B393)</f>
        <v>0</v>
      </c>
      <c r="C391" s="158">
        <f>SUM(C392:C393)</f>
        <v>0</v>
      </c>
      <c r="D391" s="158">
        <f t="shared" si="22"/>
        <v>0</v>
      </c>
      <c r="E391" s="213" t="e">
        <f t="shared" si="20"/>
        <v>#DIV/0!</v>
      </c>
      <c r="F391" s="236">
        <f t="shared" si="21"/>
        <v>0</v>
      </c>
      <c r="G391" s="228"/>
    </row>
    <row r="392" spans="1:7" ht="20.25" customHeight="1">
      <c r="A392" s="163" t="s">
        <v>511</v>
      </c>
      <c r="B392" s="165"/>
      <c r="C392" s="165"/>
      <c r="D392" s="166">
        <f t="shared" si="22"/>
        <v>0</v>
      </c>
      <c r="E392" s="213" t="e">
        <f t="shared" si="20"/>
        <v>#DIV/0!</v>
      </c>
      <c r="F392" s="236">
        <f t="shared" si="21"/>
        <v>0</v>
      </c>
      <c r="G392" s="228"/>
    </row>
    <row r="393" spans="1:7" ht="20.25" customHeight="1">
      <c r="A393" s="163" t="s">
        <v>153</v>
      </c>
      <c r="B393" s="165"/>
      <c r="C393" s="165"/>
      <c r="D393" s="166">
        <f t="shared" si="22"/>
        <v>0</v>
      </c>
      <c r="E393" s="213" t="e">
        <f t="shared" si="20"/>
        <v>#DIV/0!</v>
      </c>
      <c r="F393" s="236">
        <f t="shared" si="21"/>
        <v>0</v>
      </c>
      <c r="G393" s="228"/>
    </row>
    <row r="394" spans="1:7" ht="20.25" customHeight="1">
      <c r="A394" s="161" t="s">
        <v>590</v>
      </c>
      <c r="B394" s="158">
        <f>SUM(B395:B396)</f>
        <v>0</v>
      </c>
      <c r="C394" s="158">
        <f>SUM(C395:C396)</f>
        <v>0</v>
      </c>
      <c r="D394" s="158">
        <f>C394-B394</f>
        <v>0</v>
      </c>
      <c r="E394" s="213" t="e">
        <f t="shared" si="20"/>
        <v>#DIV/0!</v>
      </c>
      <c r="F394" s="236">
        <f t="shared" si="21"/>
        <v>0</v>
      </c>
      <c r="G394" s="228"/>
    </row>
    <row r="395" spans="1:7" ht="20.25" customHeight="1">
      <c r="A395" s="163" t="s">
        <v>604</v>
      </c>
      <c r="B395" s="165"/>
      <c r="C395" s="165"/>
      <c r="D395" s="166">
        <f>C395-B395</f>
        <v>0</v>
      </c>
      <c r="E395" s="213" t="e">
        <f t="shared" si="20"/>
        <v>#DIV/0!</v>
      </c>
      <c r="F395" s="236">
        <f t="shared" si="21"/>
        <v>0</v>
      </c>
      <c r="G395" s="228"/>
    </row>
    <row r="396" spans="1:7" ht="20.25" customHeight="1">
      <c r="A396" s="163" t="s">
        <v>591</v>
      </c>
      <c r="B396" s="165"/>
      <c r="C396" s="165"/>
      <c r="D396" s="166">
        <f>C396-B396</f>
        <v>0</v>
      </c>
      <c r="E396" s="213"/>
      <c r="F396" s="236">
        <f t="shared" si="21"/>
        <v>0</v>
      </c>
      <c r="G396" s="228"/>
    </row>
    <row r="397" spans="1:7" ht="20.25" customHeight="1">
      <c r="A397" s="161" t="s">
        <v>512</v>
      </c>
      <c r="B397" s="158">
        <f>B398</f>
        <v>78</v>
      </c>
      <c r="C397" s="158">
        <f>C398</f>
        <v>105</v>
      </c>
      <c r="D397" s="158">
        <f t="shared" si="22"/>
        <v>27</v>
      </c>
      <c r="E397" s="213">
        <f t="shared" si="20"/>
        <v>34.61538461538461</v>
      </c>
      <c r="F397" s="236">
        <f t="shared" si="21"/>
        <v>125</v>
      </c>
      <c r="G397" s="228">
        <f>G398+G401</f>
        <v>20</v>
      </c>
    </row>
    <row r="398" spans="1:7" ht="20.25" customHeight="1">
      <c r="A398" s="161" t="s">
        <v>513</v>
      </c>
      <c r="B398" s="158">
        <f>SUM(B399:B400)</f>
        <v>78</v>
      </c>
      <c r="C398" s="158">
        <f>SUM(C399:C399)</f>
        <v>105</v>
      </c>
      <c r="D398" s="158">
        <f t="shared" si="22"/>
        <v>27</v>
      </c>
      <c r="E398" s="213">
        <f t="shared" si="20"/>
        <v>34.61538461538461</v>
      </c>
      <c r="F398" s="236">
        <f t="shared" si="21"/>
        <v>105</v>
      </c>
      <c r="G398" s="228"/>
    </row>
    <row r="399" spans="1:7" ht="20.25" customHeight="1">
      <c r="A399" s="169" t="s">
        <v>514</v>
      </c>
      <c r="B399" s="165">
        <v>78</v>
      </c>
      <c r="C399" s="165">
        <v>105</v>
      </c>
      <c r="D399" s="166">
        <f t="shared" si="22"/>
        <v>27</v>
      </c>
      <c r="E399" s="213">
        <f t="shared" si="20"/>
        <v>34.61538461538461</v>
      </c>
      <c r="F399" s="236">
        <f t="shared" si="21"/>
        <v>105</v>
      </c>
      <c r="G399" s="228"/>
    </row>
    <row r="400" spans="1:7" ht="20.25" customHeight="1">
      <c r="A400" s="169" t="s">
        <v>605</v>
      </c>
      <c r="B400" s="166"/>
      <c r="C400" s="165"/>
      <c r="D400" s="166">
        <f>C400-B400</f>
        <v>0</v>
      </c>
      <c r="E400" s="213"/>
      <c r="F400" s="236">
        <f t="shared" si="21"/>
        <v>0</v>
      </c>
      <c r="G400" s="228"/>
    </row>
    <row r="401" spans="1:7" ht="20.25" customHeight="1">
      <c r="A401" s="248" t="s">
        <v>748</v>
      </c>
      <c r="B401" s="166"/>
      <c r="C401" s="165"/>
      <c r="D401" s="166"/>
      <c r="E401" s="213"/>
      <c r="F401" s="236">
        <f t="shared" si="21"/>
        <v>20</v>
      </c>
      <c r="G401" s="228">
        <f>G402</f>
        <v>20</v>
      </c>
    </row>
    <row r="402" spans="1:7" ht="20.25" customHeight="1">
      <c r="A402" s="250" t="s">
        <v>749</v>
      </c>
      <c r="B402" s="166"/>
      <c r="C402" s="165"/>
      <c r="D402" s="166"/>
      <c r="E402" s="213"/>
      <c r="F402" s="236">
        <f t="shared" si="21"/>
        <v>20</v>
      </c>
      <c r="G402" s="228">
        <v>20</v>
      </c>
    </row>
    <row r="403" spans="1:7" ht="20.25" customHeight="1">
      <c r="A403" s="246" t="s">
        <v>741</v>
      </c>
      <c r="B403" s="158">
        <f>B404+B411</f>
        <v>226</v>
      </c>
      <c r="C403" s="158">
        <f>C404+C411</f>
        <v>266</v>
      </c>
      <c r="D403" s="158">
        <f>D404+D411</f>
        <v>40</v>
      </c>
      <c r="E403" s="213">
        <f t="shared" si="20"/>
        <v>17.699115044247787</v>
      </c>
      <c r="F403" s="236">
        <f t="shared" si="21"/>
        <v>266</v>
      </c>
      <c r="G403" s="228"/>
    </row>
    <row r="404" spans="1:7" ht="20.25" customHeight="1">
      <c r="A404" s="246" t="s">
        <v>742</v>
      </c>
      <c r="B404" s="158">
        <f>SUM(B405:B410)</f>
        <v>210</v>
      </c>
      <c r="C404" s="158">
        <f>SUM(C405:C410)</f>
        <v>245</v>
      </c>
      <c r="D404" s="158">
        <f t="shared" si="22"/>
        <v>35</v>
      </c>
      <c r="E404" s="213">
        <f t="shared" si="20"/>
        <v>16.666666666666664</v>
      </c>
      <c r="F404" s="236">
        <f t="shared" si="21"/>
        <v>245</v>
      </c>
      <c r="G404" s="228"/>
    </row>
    <row r="405" spans="1:7" ht="20.25" customHeight="1">
      <c r="A405" s="163" t="s">
        <v>515</v>
      </c>
      <c r="B405" s="165">
        <v>210</v>
      </c>
      <c r="C405" s="165">
        <v>245</v>
      </c>
      <c r="D405" s="166">
        <f t="shared" si="22"/>
        <v>35</v>
      </c>
      <c r="E405" s="213">
        <f t="shared" si="20"/>
        <v>16.666666666666664</v>
      </c>
      <c r="F405" s="236">
        <f t="shared" si="21"/>
        <v>245</v>
      </c>
      <c r="G405" s="228"/>
    </row>
    <row r="406" spans="1:7" ht="20.25" customHeight="1">
      <c r="A406" s="163" t="s">
        <v>516</v>
      </c>
      <c r="B406" s="165"/>
      <c r="C406" s="165"/>
      <c r="D406" s="166">
        <f t="shared" si="22"/>
        <v>0</v>
      </c>
      <c r="E406" s="213"/>
      <c r="F406" s="236">
        <f t="shared" si="21"/>
        <v>0</v>
      </c>
      <c r="G406" s="228"/>
    </row>
    <row r="407" spans="1:7" ht="20.25" customHeight="1">
      <c r="A407" s="163" t="s">
        <v>517</v>
      </c>
      <c r="B407" s="165"/>
      <c r="C407" s="165"/>
      <c r="D407" s="166">
        <f t="shared" si="22"/>
        <v>0</v>
      </c>
      <c r="E407" s="213" t="e">
        <f t="shared" si="20"/>
        <v>#DIV/0!</v>
      </c>
      <c r="F407" s="236">
        <f t="shared" si="21"/>
        <v>0</v>
      </c>
      <c r="G407" s="228"/>
    </row>
    <row r="408" spans="1:7" ht="20.25" customHeight="1">
      <c r="A408" s="163" t="s">
        <v>606</v>
      </c>
      <c r="B408" s="165"/>
      <c r="C408" s="165"/>
      <c r="D408" s="166">
        <f>C408-B408</f>
        <v>0</v>
      </c>
      <c r="E408" s="213"/>
      <c r="F408" s="236">
        <f t="shared" si="21"/>
        <v>0</v>
      </c>
      <c r="G408" s="228"/>
    </row>
    <row r="409" spans="1:7" ht="20.25" customHeight="1">
      <c r="A409" s="163" t="s">
        <v>607</v>
      </c>
      <c r="B409" s="165"/>
      <c r="C409" s="165"/>
      <c r="D409" s="166">
        <f>C409-B409</f>
        <v>0</v>
      </c>
      <c r="E409" s="213"/>
      <c r="F409" s="236">
        <f t="shared" si="21"/>
        <v>0</v>
      </c>
      <c r="G409" s="228"/>
    </row>
    <row r="410" spans="1:7" ht="20.25" customHeight="1">
      <c r="A410" s="163" t="s">
        <v>154</v>
      </c>
      <c r="B410" s="165"/>
      <c r="C410" s="165"/>
      <c r="D410" s="166">
        <f t="shared" si="22"/>
        <v>0</v>
      </c>
      <c r="E410" s="213"/>
      <c r="F410" s="236">
        <f t="shared" si="21"/>
        <v>0</v>
      </c>
      <c r="G410" s="228"/>
    </row>
    <row r="411" spans="1:7" ht="20.25" customHeight="1">
      <c r="A411" s="161" t="s">
        <v>155</v>
      </c>
      <c r="B411" s="158">
        <f>SUM(B412:B414)</f>
        <v>16</v>
      </c>
      <c r="C411" s="158">
        <f>SUM(C412:C414)</f>
        <v>21</v>
      </c>
      <c r="D411" s="158">
        <f>SUM(D412:D414)</f>
        <v>5</v>
      </c>
      <c r="E411" s="213">
        <f t="shared" si="20"/>
        <v>31.25</v>
      </c>
      <c r="F411" s="236">
        <f t="shared" si="21"/>
        <v>21</v>
      </c>
      <c r="G411" s="228"/>
    </row>
    <row r="412" spans="1:7" ht="20.25" customHeight="1">
      <c r="A412" s="163" t="s">
        <v>518</v>
      </c>
      <c r="B412" s="165"/>
      <c r="C412" s="165"/>
      <c r="D412" s="166">
        <f t="shared" si="22"/>
        <v>0</v>
      </c>
      <c r="E412" s="213" t="e">
        <f t="shared" si="20"/>
        <v>#DIV/0!</v>
      </c>
      <c r="F412" s="236">
        <f t="shared" si="21"/>
        <v>0</v>
      </c>
      <c r="G412" s="228"/>
    </row>
    <row r="413" spans="1:7" ht="20.25" customHeight="1">
      <c r="A413" s="163" t="s">
        <v>599</v>
      </c>
      <c r="B413" s="165">
        <v>16</v>
      </c>
      <c r="C413" s="165">
        <v>21</v>
      </c>
      <c r="D413" s="166">
        <f t="shared" si="22"/>
        <v>5</v>
      </c>
      <c r="E413" s="213"/>
      <c r="F413" s="236">
        <f t="shared" si="21"/>
        <v>21</v>
      </c>
      <c r="G413" s="228"/>
    </row>
    <row r="414" spans="1:7" ht="20.25" customHeight="1">
      <c r="A414" s="163" t="s">
        <v>519</v>
      </c>
      <c r="B414" s="165"/>
      <c r="C414" s="165"/>
      <c r="D414" s="166">
        <f t="shared" si="22"/>
        <v>0</v>
      </c>
      <c r="E414" s="213"/>
      <c r="F414" s="236">
        <f t="shared" si="21"/>
        <v>0</v>
      </c>
      <c r="G414" s="228"/>
    </row>
    <row r="415" spans="1:7" ht="20.25" customHeight="1">
      <c r="A415" s="161" t="s">
        <v>520</v>
      </c>
      <c r="B415" s="158">
        <f>B416+B420+B422</f>
        <v>4973</v>
      </c>
      <c r="C415" s="158">
        <f>C416+C420+C422</f>
        <v>5660</v>
      </c>
      <c r="D415" s="158">
        <f>D416+D420+D422</f>
        <v>687</v>
      </c>
      <c r="E415" s="213">
        <f t="shared" si="20"/>
        <v>13.814598833701991</v>
      </c>
      <c r="F415" s="235">
        <f>F416+F420+F422</f>
        <v>7379</v>
      </c>
      <c r="G415" s="224">
        <f>G416+G420+G422</f>
        <v>1719</v>
      </c>
    </row>
    <row r="416" spans="1:7" ht="20.25" customHeight="1">
      <c r="A416" s="161" t="s">
        <v>521</v>
      </c>
      <c r="B416" s="158">
        <f>SUM(B417:B418)</f>
        <v>1046</v>
      </c>
      <c r="C416" s="168">
        <f>C417+C418</f>
        <v>1109</v>
      </c>
      <c r="D416" s="168">
        <f>D417+D418</f>
        <v>63</v>
      </c>
      <c r="E416" s="213">
        <f t="shared" si="20"/>
        <v>6.022944550669216</v>
      </c>
      <c r="F416" s="251">
        <f>F417+F418+F419</f>
        <v>2828</v>
      </c>
      <c r="G416" s="249">
        <f>SUM(G417:G419)</f>
        <v>1719</v>
      </c>
    </row>
    <row r="417" spans="1:7" ht="20.25" customHeight="1">
      <c r="A417" s="172" t="s">
        <v>522</v>
      </c>
      <c r="B417" s="165">
        <v>1046</v>
      </c>
      <c r="C417" s="165">
        <v>1109</v>
      </c>
      <c r="D417" s="166">
        <f t="shared" si="22"/>
        <v>63</v>
      </c>
      <c r="E417" s="213"/>
      <c r="F417" s="236">
        <f t="shared" si="21"/>
        <v>1109</v>
      </c>
      <c r="G417" s="228"/>
    </row>
    <row r="418" spans="1:7" ht="20.25" customHeight="1">
      <c r="A418" s="172" t="s">
        <v>523</v>
      </c>
      <c r="B418" s="165"/>
      <c r="C418" s="165"/>
      <c r="D418" s="166">
        <f t="shared" si="22"/>
        <v>0</v>
      </c>
      <c r="E418" s="213" t="e">
        <f t="shared" si="20"/>
        <v>#DIV/0!</v>
      </c>
      <c r="F418" s="236">
        <f t="shared" si="21"/>
        <v>225</v>
      </c>
      <c r="G418" s="228">
        <v>225</v>
      </c>
    </row>
    <row r="419" spans="1:7" ht="20.25" customHeight="1">
      <c r="A419" s="250" t="s">
        <v>750</v>
      </c>
      <c r="B419" s="165"/>
      <c r="C419" s="165"/>
      <c r="D419" s="166"/>
      <c r="E419" s="213"/>
      <c r="F419" s="236">
        <f t="shared" si="21"/>
        <v>1494</v>
      </c>
      <c r="G419" s="228">
        <v>1494</v>
      </c>
    </row>
    <row r="420" spans="1:7" ht="20.25" customHeight="1">
      <c r="A420" s="161" t="s">
        <v>156</v>
      </c>
      <c r="B420" s="158">
        <f>B421</f>
        <v>3846</v>
      </c>
      <c r="C420" s="158">
        <f>C421</f>
        <v>4439</v>
      </c>
      <c r="D420" s="158">
        <f t="shared" si="22"/>
        <v>593</v>
      </c>
      <c r="E420" s="213">
        <f t="shared" si="20"/>
        <v>15.418616744669785</v>
      </c>
      <c r="F420" s="236">
        <f t="shared" si="21"/>
        <v>4439</v>
      </c>
      <c r="G420" s="228"/>
    </row>
    <row r="421" spans="1:7" ht="20.25" customHeight="1">
      <c r="A421" s="163" t="s">
        <v>260</v>
      </c>
      <c r="B421" s="165">
        <v>3846</v>
      </c>
      <c r="C421" s="165">
        <v>4439</v>
      </c>
      <c r="D421" s="166">
        <f t="shared" si="22"/>
        <v>593</v>
      </c>
      <c r="E421" s="213">
        <f t="shared" si="20"/>
        <v>15.418616744669785</v>
      </c>
      <c r="F421" s="236">
        <f t="shared" si="21"/>
        <v>4439</v>
      </c>
      <c r="G421" s="228"/>
    </row>
    <row r="422" spans="1:7" ht="20.25" customHeight="1">
      <c r="A422" s="161" t="s">
        <v>157</v>
      </c>
      <c r="B422" s="158">
        <f>B423</f>
        <v>81</v>
      </c>
      <c r="C422" s="158">
        <f>C423</f>
        <v>112</v>
      </c>
      <c r="D422" s="158">
        <f t="shared" si="22"/>
        <v>31</v>
      </c>
      <c r="E422" s="213">
        <f t="shared" si="20"/>
        <v>38.2716049382716</v>
      </c>
      <c r="F422" s="236">
        <f t="shared" si="21"/>
        <v>112</v>
      </c>
      <c r="G422" s="228"/>
    </row>
    <row r="423" spans="1:7" ht="20.25" customHeight="1">
      <c r="A423" s="163" t="s">
        <v>524</v>
      </c>
      <c r="B423" s="165">
        <v>81</v>
      </c>
      <c r="C423" s="165">
        <v>112</v>
      </c>
      <c r="D423" s="166">
        <f t="shared" si="22"/>
        <v>31</v>
      </c>
      <c r="E423" s="213">
        <f t="shared" si="20"/>
        <v>38.2716049382716</v>
      </c>
      <c r="F423" s="236">
        <f t="shared" si="21"/>
        <v>112</v>
      </c>
      <c r="G423" s="228"/>
    </row>
    <row r="424" spans="1:7" ht="20.25" customHeight="1">
      <c r="A424" s="161" t="s">
        <v>525</v>
      </c>
      <c r="B424" s="158">
        <f>B425</f>
        <v>94</v>
      </c>
      <c r="C424" s="158">
        <f>C425</f>
        <v>88</v>
      </c>
      <c r="D424" s="158">
        <f t="shared" si="22"/>
        <v>-6</v>
      </c>
      <c r="E424" s="213">
        <f t="shared" si="20"/>
        <v>-6.382978723404255</v>
      </c>
      <c r="F424" s="236">
        <f t="shared" si="21"/>
        <v>88</v>
      </c>
      <c r="G424" s="228"/>
    </row>
    <row r="425" spans="1:7" ht="20.25" customHeight="1">
      <c r="A425" s="161" t="s">
        <v>158</v>
      </c>
      <c r="B425" s="158">
        <f>SUM(B426:B428)</f>
        <v>94</v>
      </c>
      <c r="C425" s="158">
        <f>SUM(C426:C428)</f>
        <v>88</v>
      </c>
      <c r="D425" s="158">
        <f t="shared" si="22"/>
        <v>-6</v>
      </c>
      <c r="E425" s="213">
        <f t="shared" si="20"/>
        <v>-6.382978723404255</v>
      </c>
      <c r="F425" s="236">
        <f t="shared" si="21"/>
        <v>88</v>
      </c>
      <c r="G425" s="228"/>
    </row>
    <row r="426" spans="1:7" ht="20.25" customHeight="1">
      <c r="A426" s="163" t="s">
        <v>446</v>
      </c>
      <c r="B426" s="165">
        <v>63</v>
      </c>
      <c r="C426" s="165"/>
      <c r="D426" s="166">
        <f t="shared" si="22"/>
        <v>-63</v>
      </c>
      <c r="E426" s="213">
        <f t="shared" si="20"/>
        <v>-100</v>
      </c>
      <c r="F426" s="236">
        <f t="shared" si="21"/>
        <v>0</v>
      </c>
      <c r="G426" s="228"/>
    </row>
    <row r="427" spans="1:7" ht="20.25" customHeight="1">
      <c r="A427" s="163" t="s">
        <v>29</v>
      </c>
      <c r="B427" s="165">
        <v>31</v>
      </c>
      <c r="C427" s="165">
        <v>88</v>
      </c>
      <c r="D427" s="166">
        <f t="shared" si="22"/>
        <v>57</v>
      </c>
      <c r="E427" s="213">
        <f t="shared" si="20"/>
        <v>183.8709677419355</v>
      </c>
      <c r="F427" s="236">
        <f t="shared" si="21"/>
        <v>88</v>
      </c>
      <c r="G427" s="228"/>
    </row>
    <row r="428" spans="1:7" ht="20.25" customHeight="1">
      <c r="A428" s="163" t="s">
        <v>159</v>
      </c>
      <c r="B428" s="165"/>
      <c r="C428" s="165"/>
      <c r="D428" s="166">
        <f t="shared" si="22"/>
        <v>0</v>
      </c>
      <c r="E428" s="213"/>
      <c r="F428" s="236">
        <f t="shared" si="21"/>
        <v>0</v>
      </c>
      <c r="G428" s="228"/>
    </row>
    <row r="429" spans="1:7" s="195" customFormat="1" ht="20.25" customHeight="1">
      <c r="A429" s="193" t="s">
        <v>646</v>
      </c>
      <c r="B429" s="205">
        <f>B430+B434+B436</f>
        <v>594</v>
      </c>
      <c r="C429" s="205">
        <f>C430+C434+C436</f>
        <v>489</v>
      </c>
      <c r="D429" s="205">
        <f>D430+D434+D436</f>
        <v>-105</v>
      </c>
      <c r="E429" s="213">
        <f aca="true" t="shared" si="23" ref="E429:E452">D429/B429*100</f>
        <v>-17.67676767676768</v>
      </c>
      <c r="F429" s="236">
        <f t="shared" si="21"/>
        <v>727</v>
      </c>
      <c r="G429" s="204">
        <f>G430+G434+G436+G439</f>
        <v>238</v>
      </c>
    </row>
    <row r="430" spans="1:7" s="195" customFormat="1" ht="20.25" customHeight="1">
      <c r="A430" s="206" t="s">
        <v>639</v>
      </c>
      <c r="B430" s="194">
        <f>SUM(B431:B433)</f>
        <v>287</v>
      </c>
      <c r="C430" s="194">
        <f>SUM(C431:C433)</f>
        <v>196</v>
      </c>
      <c r="D430" s="194">
        <f>SUM(D431:D433)</f>
        <v>-91</v>
      </c>
      <c r="E430" s="213">
        <f t="shared" si="23"/>
        <v>-31.70731707317073</v>
      </c>
      <c r="F430" s="236">
        <f t="shared" si="21"/>
        <v>196</v>
      </c>
      <c r="G430" s="204"/>
    </row>
    <row r="431" spans="1:7" s="195" customFormat="1" ht="20.25" customHeight="1">
      <c r="A431" s="220" t="s">
        <v>446</v>
      </c>
      <c r="B431" s="194">
        <v>79</v>
      </c>
      <c r="C431" s="194">
        <v>92</v>
      </c>
      <c r="D431" s="166">
        <f t="shared" si="22"/>
        <v>13</v>
      </c>
      <c r="E431" s="213"/>
      <c r="F431" s="236">
        <f t="shared" si="21"/>
        <v>92</v>
      </c>
      <c r="G431" s="204"/>
    </row>
    <row r="432" spans="1:7" s="195" customFormat="1" ht="20.25" customHeight="1">
      <c r="A432" s="196" t="s">
        <v>640</v>
      </c>
      <c r="B432" s="197">
        <v>142</v>
      </c>
      <c r="C432" s="197">
        <v>27</v>
      </c>
      <c r="D432" s="166">
        <f t="shared" si="22"/>
        <v>-115</v>
      </c>
      <c r="E432" s="213">
        <f t="shared" si="23"/>
        <v>-80.98591549295774</v>
      </c>
      <c r="F432" s="236">
        <f t="shared" si="21"/>
        <v>27</v>
      </c>
      <c r="G432" s="204"/>
    </row>
    <row r="433" spans="1:7" s="195" customFormat="1" ht="20.25" customHeight="1">
      <c r="A433" s="220" t="s">
        <v>29</v>
      </c>
      <c r="B433" s="197">
        <v>66</v>
      </c>
      <c r="C433" s="197">
        <v>77</v>
      </c>
      <c r="D433" s="166">
        <f t="shared" si="22"/>
        <v>11</v>
      </c>
      <c r="E433" s="213"/>
      <c r="F433" s="236">
        <f t="shared" si="21"/>
        <v>77</v>
      </c>
      <c r="G433" s="204"/>
    </row>
    <row r="434" spans="1:7" s="195" customFormat="1" ht="20.25" customHeight="1">
      <c r="A434" s="206" t="s">
        <v>641</v>
      </c>
      <c r="B434" s="194">
        <f>B435</f>
        <v>301</v>
      </c>
      <c r="C434" s="194">
        <f>C435</f>
        <v>293</v>
      </c>
      <c r="D434" s="166">
        <f t="shared" si="22"/>
        <v>-8</v>
      </c>
      <c r="E434" s="213">
        <f t="shared" si="23"/>
        <v>-2.6578073089700998</v>
      </c>
      <c r="F434" s="236">
        <f t="shared" si="21"/>
        <v>293</v>
      </c>
      <c r="G434" s="204"/>
    </row>
    <row r="435" spans="1:7" s="195" customFormat="1" ht="20.25" customHeight="1">
      <c r="A435" s="196" t="s">
        <v>642</v>
      </c>
      <c r="B435" s="194">
        <v>301</v>
      </c>
      <c r="C435" s="194">
        <v>293</v>
      </c>
      <c r="D435" s="166">
        <f t="shared" si="22"/>
        <v>-8</v>
      </c>
      <c r="E435" s="213">
        <f t="shared" si="23"/>
        <v>-2.6578073089700998</v>
      </c>
      <c r="F435" s="236">
        <f t="shared" si="21"/>
        <v>293</v>
      </c>
      <c r="G435" s="204"/>
    </row>
    <row r="436" spans="1:7" s="195" customFormat="1" ht="20.25" customHeight="1">
      <c r="A436" s="206" t="s">
        <v>643</v>
      </c>
      <c r="B436" s="194">
        <f>B437+B438</f>
        <v>6</v>
      </c>
      <c r="C436" s="194">
        <f>C437+C438</f>
        <v>0</v>
      </c>
      <c r="D436" s="166">
        <f t="shared" si="22"/>
        <v>-6</v>
      </c>
      <c r="E436" s="213">
        <f t="shared" si="23"/>
        <v>-100</v>
      </c>
      <c r="F436" s="236">
        <f t="shared" si="21"/>
        <v>0</v>
      </c>
      <c r="G436" s="204"/>
    </row>
    <row r="437" spans="1:7" s="195" customFormat="1" ht="20.25" customHeight="1">
      <c r="A437" s="220" t="s">
        <v>29</v>
      </c>
      <c r="B437" s="197">
        <v>6</v>
      </c>
      <c r="C437" s="197"/>
      <c r="D437" s="166">
        <f t="shared" si="22"/>
        <v>-6</v>
      </c>
      <c r="E437" s="213">
        <f t="shared" si="23"/>
        <v>-100</v>
      </c>
      <c r="F437" s="236">
        <f t="shared" si="21"/>
        <v>0</v>
      </c>
      <c r="G437" s="204"/>
    </row>
    <row r="438" spans="1:7" s="195" customFormat="1" ht="20.25" customHeight="1">
      <c r="A438" s="196" t="s">
        <v>644</v>
      </c>
      <c r="B438" s="197"/>
      <c r="C438" s="197"/>
      <c r="D438" s="166">
        <f t="shared" si="22"/>
        <v>0</v>
      </c>
      <c r="E438" s="213" t="e">
        <f t="shared" si="23"/>
        <v>#DIV/0!</v>
      </c>
      <c r="F438" s="236">
        <f t="shared" si="21"/>
        <v>0</v>
      </c>
      <c r="G438" s="204"/>
    </row>
    <row r="439" spans="1:7" s="195" customFormat="1" ht="20.25" customHeight="1">
      <c r="A439" s="253" t="s">
        <v>782</v>
      </c>
      <c r="B439" s="197"/>
      <c r="C439" s="197"/>
      <c r="D439" s="166"/>
      <c r="E439" s="213"/>
      <c r="F439" s="236">
        <f t="shared" si="21"/>
        <v>238</v>
      </c>
      <c r="G439" s="204">
        <f>G440</f>
        <v>238</v>
      </c>
    </row>
    <row r="440" spans="1:7" s="195" customFormat="1" ht="20.25" customHeight="1">
      <c r="A440" s="252" t="s">
        <v>751</v>
      </c>
      <c r="B440" s="197"/>
      <c r="C440" s="197"/>
      <c r="D440" s="166"/>
      <c r="E440" s="213"/>
      <c r="F440" s="236">
        <f t="shared" si="21"/>
        <v>238</v>
      </c>
      <c r="G440" s="204">
        <v>238</v>
      </c>
    </row>
    <row r="441" spans="1:7" s="195" customFormat="1" ht="20.25" customHeight="1">
      <c r="A441" s="200" t="s">
        <v>647</v>
      </c>
      <c r="B441" s="198">
        <f>B442</f>
        <v>1300</v>
      </c>
      <c r="C441" s="198">
        <f>C442</f>
        <v>1300</v>
      </c>
      <c r="D441" s="198">
        <f t="shared" si="22"/>
        <v>0</v>
      </c>
      <c r="E441" s="213">
        <f t="shared" si="23"/>
        <v>0</v>
      </c>
      <c r="F441" s="236">
        <f aca="true" t="shared" si="24" ref="F441:F452">C441+G441</f>
        <v>1300</v>
      </c>
      <c r="G441" s="204"/>
    </row>
    <row r="442" spans="1:7" s="195" customFormat="1" ht="20.25" customHeight="1">
      <c r="A442" s="199" t="s">
        <v>160</v>
      </c>
      <c r="B442" s="197">
        <v>1300</v>
      </c>
      <c r="C442" s="197">
        <v>1300</v>
      </c>
      <c r="D442" s="194">
        <f t="shared" si="22"/>
        <v>0</v>
      </c>
      <c r="E442" s="213">
        <f t="shared" si="23"/>
        <v>0</v>
      </c>
      <c r="F442" s="236">
        <f t="shared" si="24"/>
        <v>1300</v>
      </c>
      <c r="G442" s="204"/>
    </row>
    <row r="443" spans="1:7" ht="20.25" customHeight="1">
      <c r="A443" s="190" t="s">
        <v>648</v>
      </c>
      <c r="B443" s="158">
        <f>B444+B445</f>
        <v>9761</v>
      </c>
      <c r="C443" s="158">
        <f>C444+C445</f>
        <v>5049</v>
      </c>
      <c r="D443" s="158">
        <f t="shared" si="22"/>
        <v>-4712</v>
      </c>
      <c r="E443" s="213">
        <f t="shared" si="23"/>
        <v>-48.27374244442168</v>
      </c>
      <c r="F443" s="236">
        <f t="shared" si="24"/>
        <v>5049</v>
      </c>
      <c r="G443" s="204"/>
    </row>
    <row r="444" spans="1:7" ht="20.25" customHeight="1">
      <c r="A444" s="161" t="s">
        <v>526</v>
      </c>
      <c r="B444" s="168">
        <f>7819+1936</f>
        <v>9755</v>
      </c>
      <c r="C444" s="168">
        <f>2756+2287</f>
        <v>5043</v>
      </c>
      <c r="D444" s="158">
        <f t="shared" si="22"/>
        <v>-4712</v>
      </c>
      <c r="E444" s="213">
        <f t="shared" si="23"/>
        <v>-48.30343413634034</v>
      </c>
      <c r="F444" s="236">
        <f t="shared" si="24"/>
        <v>5043</v>
      </c>
      <c r="G444" s="204"/>
    </row>
    <row r="445" spans="1:7" ht="20.25" customHeight="1">
      <c r="A445" s="161" t="s">
        <v>161</v>
      </c>
      <c r="B445" s="158">
        <f>B446</f>
        <v>6</v>
      </c>
      <c r="C445" s="158">
        <f>C446</f>
        <v>6</v>
      </c>
      <c r="D445" s="158">
        <f t="shared" si="22"/>
        <v>0</v>
      </c>
      <c r="E445" s="213">
        <f t="shared" si="23"/>
        <v>0</v>
      </c>
      <c r="F445" s="236">
        <f t="shared" si="24"/>
        <v>6</v>
      </c>
      <c r="G445" s="204"/>
    </row>
    <row r="446" spans="1:7" ht="20.25" customHeight="1" thickBot="1">
      <c r="A446" s="175" t="s">
        <v>162</v>
      </c>
      <c r="B446" s="177">
        <v>6</v>
      </c>
      <c r="C446" s="177">
        <v>6</v>
      </c>
      <c r="D446" s="176">
        <f t="shared" si="22"/>
        <v>0</v>
      </c>
      <c r="E446" s="213">
        <f t="shared" si="23"/>
        <v>0</v>
      </c>
      <c r="F446" s="236">
        <f t="shared" si="24"/>
        <v>6</v>
      </c>
      <c r="G446" s="204"/>
    </row>
    <row r="447" spans="1:7" ht="20.25" customHeight="1">
      <c r="A447" s="211" t="s">
        <v>697</v>
      </c>
      <c r="B447" s="158">
        <f>B448</f>
        <v>1613</v>
      </c>
      <c r="C447" s="158">
        <f>C448</f>
        <v>1490</v>
      </c>
      <c r="D447" s="158">
        <f t="shared" si="22"/>
        <v>-123</v>
      </c>
      <c r="E447" s="213">
        <f t="shared" si="23"/>
        <v>-7.625542467451953</v>
      </c>
      <c r="F447" s="236">
        <f t="shared" si="24"/>
        <v>1490</v>
      </c>
      <c r="G447" s="204"/>
    </row>
    <row r="448" spans="1:7" ht="20.25" customHeight="1">
      <c r="A448" s="163" t="s">
        <v>608</v>
      </c>
      <c r="B448" s="165">
        <f>B449</f>
        <v>1613</v>
      </c>
      <c r="C448" s="168">
        <f>C449</f>
        <v>1490</v>
      </c>
      <c r="D448" s="158">
        <f t="shared" si="22"/>
        <v>-123</v>
      </c>
      <c r="E448" s="213">
        <f t="shared" si="23"/>
        <v>-7.625542467451953</v>
      </c>
      <c r="F448" s="236">
        <f t="shared" si="24"/>
        <v>1490</v>
      </c>
      <c r="G448" s="204"/>
    </row>
    <row r="449" spans="1:7" ht="20.25" customHeight="1">
      <c r="A449" s="163" t="s">
        <v>527</v>
      </c>
      <c r="B449" s="165">
        <v>1613</v>
      </c>
      <c r="C449" s="165">
        <v>1490</v>
      </c>
      <c r="D449" s="166">
        <f t="shared" si="22"/>
        <v>-123</v>
      </c>
      <c r="E449" s="213">
        <f t="shared" si="23"/>
        <v>-7.625542467451953</v>
      </c>
      <c r="F449" s="236">
        <f t="shared" si="24"/>
        <v>1490</v>
      </c>
      <c r="G449" s="204"/>
    </row>
    <row r="450" spans="1:7" ht="20.25" customHeight="1">
      <c r="A450" s="211" t="s">
        <v>698</v>
      </c>
      <c r="B450" s="158">
        <f>B451</f>
        <v>9</v>
      </c>
      <c r="C450" s="158">
        <f>C451</f>
        <v>13</v>
      </c>
      <c r="D450" s="158">
        <f>C450-B450</f>
        <v>4</v>
      </c>
      <c r="E450" s="213">
        <f t="shared" si="23"/>
        <v>44.44444444444444</v>
      </c>
      <c r="F450" s="236">
        <f t="shared" si="24"/>
        <v>13</v>
      </c>
      <c r="G450" s="204"/>
    </row>
    <row r="451" spans="1:7" ht="20.25" customHeight="1">
      <c r="A451" s="163" t="s">
        <v>609</v>
      </c>
      <c r="B451" s="165">
        <f>B452</f>
        <v>9</v>
      </c>
      <c r="C451" s="168">
        <f>C452</f>
        <v>13</v>
      </c>
      <c r="D451" s="158">
        <f>C451-B451</f>
        <v>4</v>
      </c>
      <c r="E451" s="213">
        <f t="shared" si="23"/>
        <v>44.44444444444444</v>
      </c>
      <c r="F451" s="236">
        <f t="shared" si="24"/>
        <v>13</v>
      </c>
      <c r="G451" s="204"/>
    </row>
    <row r="452" spans="1:7" ht="20.25" customHeight="1" thickBot="1">
      <c r="A452" s="175" t="s">
        <v>592</v>
      </c>
      <c r="B452" s="177">
        <v>9</v>
      </c>
      <c r="C452" s="177">
        <v>13</v>
      </c>
      <c r="D452" s="176">
        <f>C452-B452</f>
        <v>4</v>
      </c>
      <c r="E452" s="216">
        <f t="shared" si="23"/>
        <v>44.44444444444444</v>
      </c>
      <c r="F452" s="241">
        <f t="shared" si="24"/>
        <v>13</v>
      </c>
      <c r="G452" s="204"/>
    </row>
  </sheetData>
  <sheetProtection/>
  <mergeCells count="6">
    <mergeCell ref="D3:E3"/>
    <mergeCell ref="A3:A4"/>
    <mergeCell ref="B3:B4"/>
    <mergeCell ref="C3:C4"/>
    <mergeCell ref="A1:F1"/>
    <mergeCell ref="F3:F4"/>
  </mergeCells>
  <printOptions horizontalCentered="1"/>
  <pageMargins left="0.7480314960629921" right="0.7480314960629921" top="0.5905511811023623" bottom="0.5905511811023623" header="0.5118110236220472" footer="0.31496062992125984"/>
  <pageSetup fitToHeight="30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showZeros="0" zoomScalePageLayoutView="0" workbookViewId="0" topLeftCell="A1">
      <selection activeCell="G10" sqref="G10"/>
    </sheetView>
  </sheetViews>
  <sheetFormatPr defaultColWidth="9.00390625" defaultRowHeight="14.25"/>
  <cols>
    <col min="1" max="1" width="31.50390625" style="55" customWidth="1"/>
    <col min="2" max="2" width="13.00390625" style="55" customWidth="1"/>
    <col min="3" max="3" width="30.50390625" style="55" customWidth="1"/>
    <col min="4" max="4" width="17.625" style="55" customWidth="1"/>
    <col min="5" max="5" width="0" style="55" hidden="1" customWidth="1"/>
    <col min="6" max="6" width="16.125" style="55" bestFit="1" customWidth="1"/>
    <col min="7" max="16384" width="9.00390625" style="55" customWidth="1"/>
  </cols>
  <sheetData>
    <row r="1" spans="1:4" s="44" customFormat="1" ht="54" customHeight="1">
      <c r="A1" s="292" t="s">
        <v>752</v>
      </c>
      <c r="B1" s="293"/>
      <c r="C1" s="293"/>
      <c r="D1" s="293"/>
    </row>
    <row r="2" spans="1:4" s="47" customFormat="1" ht="27.75" customHeight="1" thickBot="1">
      <c r="A2" s="45"/>
      <c r="B2" s="45"/>
      <c r="C2" s="45"/>
      <c r="D2" s="46" t="s">
        <v>339</v>
      </c>
    </row>
    <row r="3" spans="1:4" s="51" customFormat="1" ht="22.5" customHeight="1">
      <c r="A3" s="48" t="s">
        <v>340</v>
      </c>
      <c r="B3" s="49" t="s">
        <v>341</v>
      </c>
      <c r="C3" s="48" t="s">
        <v>340</v>
      </c>
      <c r="D3" s="50" t="s">
        <v>341</v>
      </c>
    </row>
    <row r="4" spans="1:4" ht="30" customHeight="1">
      <c r="A4" s="52" t="s">
        <v>342</v>
      </c>
      <c r="B4" s="53">
        <v>62005</v>
      </c>
      <c r="C4" s="52" t="s">
        <v>343</v>
      </c>
      <c r="D4" s="54">
        <v>160229</v>
      </c>
    </row>
    <row r="5" spans="1:4" ht="30" customHeight="1">
      <c r="A5" s="56" t="s">
        <v>344</v>
      </c>
      <c r="B5" s="53">
        <f>SUM(B6:B11)</f>
        <v>143145</v>
      </c>
      <c r="C5" s="57" t="s">
        <v>345</v>
      </c>
      <c r="D5" s="58">
        <f>SUM(D6:D7)</f>
        <v>44920</v>
      </c>
    </row>
    <row r="6" spans="1:4" ht="30" customHeight="1">
      <c r="A6" s="59" t="s">
        <v>346</v>
      </c>
      <c r="B6" s="60">
        <v>4984</v>
      </c>
      <c r="C6" s="61" t="s">
        <v>347</v>
      </c>
      <c r="D6" s="62">
        <v>24181</v>
      </c>
    </row>
    <row r="7" spans="1:6" ht="30" customHeight="1">
      <c r="A7" s="63" t="s">
        <v>348</v>
      </c>
      <c r="B7" s="60">
        <v>131704</v>
      </c>
      <c r="C7" s="61" t="s">
        <v>349</v>
      </c>
      <c r="D7" s="62">
        <v>20739</v>
      </c>
      <c r="F7" s="192"/>
    </row>
    <row r="8" spans="1:4" ht="30" customHeight="1">
      <c r="A8" s="63" t="s">
        <v>350</v>
      </c>
      <c r="B8" s="60">
        <v>2652</v>
      </c>
      <c r="C8" s="232" t="s">
        <v>704</v>
      </c>
      <c r="D8" s="62">
        <v>1</v>
      </c>
    </row>
    <row r="9" spans="1:4" ht="30" customHeight="1">
      <c r="A9" s="59" t="s">
        <v>351</v>
      </c>
      <c r="B9" s="60">
        <v>2287</v>
      </c>
      <c r="C9" s="61"/>
      <c r="D9" s="62">
        <v>0</v>
      </c>
    </row>
    <row r="10" spans="1:4" ht="30" customHeight="1">
      <c r="A10" s="64" t="s">
        <v>352</v>
      </c>
      <c r="B10" s="60">
        <v>700</v>
      </c>
      <c r="C10" s="232"/>
      <c r="D10" s="65"/>
    </row>
    <row r="11" spans="1:4" ht="30" customHeight="1">
      <c r="A11" s="254" t="s">
        <v>753</v>
      </c>
      <c r="B11" s="66">
        <v>818</v>
      </c>
      <c r="C11" s="67"/>
      <c r="D11" s="65"/>
    </row>
    <row r="12" spans="1:4" ht="30" customHeight="1">
      <c r="A12" s="64"/>
      <c r="B12" s="66"/>
      <c r="C12" s="67"/>
      <c r="D12" s="65"/>
    </row>
    <row r="13" spans="1:6" ht="24.75" customHeight="1" thickBot="1">
      <c r="A13" s="68" t="s">
        <v>353</v>
      </c>
      <c r="B13" s="69">
        <f>B4+B5</f>
        <v>205150</v>
      </c>
      <c r="C13" s="70" t="s">
        <v>354</v>
      </c>
      <c r="D13" s="71">
        <f>D4+D5+D8</f>
        <v>205150</v>
      </c>
      <c r="F13" s="72">
        <f>B13-D13</f>
        <v>0</v>
      </c>
    </row>
  </sheetData>
  <sheetProtection/>
  <mergeCells count="1">
    <mergeCell ref="A1:D1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0"/>
  <sheetViews>
    <sheetView zoomScalePageLayoutView="0" workbookViewId="0" topLeftCell="A1">
      <selection activeCell="D38" sqref="D38"/>
    </sheetView>
  </sheetViews>
  <sheetFormatPr defaultColWidth="15.125" defaultRowHeight="14.25"/>
  <cols>
    <col min="1" max="1" width="8.50390625" style="15" customWidth="1"/>
    <col min="2" max="2" width="12.125" style="15" customWidth="1"/>
    <col min="3" max="3" width="38.50390625" style="7" customWidth="1"/>
    <col min="4" max="4" width="27.125" style="16" customWidth="1"/>
    <col min="5" max="16384" width="15.125" style="8" customWidth="1"/>
  </cols>
  <sheetData>
    <row r="1" spans="1:4" s="3" customFormat="1" ht="35.25" customHeight="1">
      <c r="A1" s="294" t="s">
        <v>754</v>
      </c>
      <c r="B1" s="295"/>
      <c r="C1" s="295"/>
      <c r="D1" s="295"/>
    </row>
    <row r="2" spans="1:4" ht="16.5" customHeight="1">
      <c r="A2" s="122"/>
      <c r="B2" s="123"/>
      <c r="C2" s="124"/>
      <c r="D2" s="125" t="s">
        <v>1</v>
      </c>
    </row>
    <row r="3" spans="1:4" s="13" customFormat="1" ht="19.5" customHeight="1">
      <c r="A3" s="296" t="s">
        <v>163</v>
      </c>
      <c r="B3" s="297"/>
      <c r="C3" s="298" t="s">
        <v>13</v>
      </c>
      <c r="D3" s="299" t="s">
        <v>755</v>
      </c>
    </row>
    <row r="4" spans="1:4" s="14" customFormat="1" ht="19.5" customHeight="1">
      <c r="A4" s="126" t="s">
        <v>164</v>
      </c>
      <c r="B4" s="127" t="s">
        <v>165</v>
      </c>
      <c r="C4" s="298"/>
      <c r="D4" s="300"/>
    </row>
    <row r="5" spans="1:4" s="14" customFormat="1" ht="19.5" customHeight="1">
      <c r="A5" s="128"/>
      <c r="B5" s="129"/>
      <c r="C5" s="130" t="s">
        <v>166</v>
      </c>
      <c r="D5" s="131">
        <f>SUM(D6,D11,D37,D51)</f>
        <v>73905</v>
      </c>
    </row>
    <row r="6" spans="1:5" s="13" customFormat="1" ht="19.5" customHeight="1">
      <c r="A6" s="132" t="s">
        <v>167</v>
      </c>
      <c r="B6" s="132"/>
      <c r="C6" s="133" t="s">
        <v>168</v>
      </c>
      <c r="D6" s="131">
        <f>SUM(D7:D10)</f>
        <v>19881</v>
      </c>
      <c r="E6" s="230"/>
    </row>
    <row r="7" spans="1:4" s="13" customFormat="1" ht="19.5" customHeight="1">
      <c r="A7" s="132"/>
      <c r="B7" s="132" t="s">
        <v>169</v>
      </c>
      <c r="C7" s="134" t="s">
        <v>170</v>
      </c>
      <c r="D7" s="257">
        <v>14315</v>
      </c>
    </row>
    <row r="8" spans="1:4" s="13" customFormat="1" ht="19.5" customHeight="1">
      <c r="A8" s="132"/>
      <c r="B8" s="132" t="s">
        <v>171</v>
      </c>
      <c r="C8" s="134" t="s">
        <v>172</v>
      </c>
      <c r="D8" s="257">
        <v>3616</v>
      </c>
    </row>
    <row r="9" spans="1:4" s="13" customFormat="1" ht="19.5" customHeight="1">
      <c r="A9" s="132"/>
      <c r="B9" s="132" t="s">
        <v>173</v>
      </c>
      <c r="C9" s="134" t="s">
        <v>174</v>
      </c>
      <c r="D9" s="257">
        <v>1069</v>
      </c>
    </row>
    <row r="10" spans="1:4" s="13" customFormat="1" ht="19.5" customHeight="1">
      <c r="A10" s="132"/>
      <c r="B10" s="132" t="s">
        <v>175</v>
      </c>
      <c r="C10" s="134" t="s">
        <v>176</v>
      </c>
      <c r="D10" s="257">
        <v>881</v>
      </c>
    </row>
    <row r="11" spans="1:6" s="13" customFormat="1" ht="19.5" customHeight="1">
      <c r="A11" s="132" t="s">
        <v>177</v>
      </c>
      <c r="B11" s="132"/>
      <c r="C11" s="133" t="s">
        <v>178</v>
      </c>
      <c r="D11" s="131">
        <f>SUM(D12:D21)</f>
        <v>4867</v>
      </c>
      <c r="E11" s="230"/>
      <c r="F11" s="230"/>
    </row>
    <row r="12" spans="1:4" s="13" customFormat="1" ht="19.5" customHeight="1">
      <c r="A12" s="132"/>
      <c r="B12" s="132" t="s">
        <v>169</v>
      </c>
      <c r="C12" s="134" t="s">
        <v>179</v>
      </c>
      <c r="D12" s="258">
        <v>4123</v>
      </c>
    </row>
    <row r="13" spans="1:4" s="13" customFormat="1" ht="19.5" customHeight="1">
      <c r="A13" s="135"/>
      <c r="B13" s="132" t="s">
        <v>171</v>
      </c>
      <c r="C13" s="134" t="s">
        <v>180</v>
      </c>
      <c r="D13" s="258">
        <v>6</v>
      </c>
    </row>
    <row r="14" spans="1:4" s="13" customFormat="1" ht="19.5" customHeight="1">
      <c r="A14" s="135"/>
      <c r="B14" s="132" t="s">
        <v>173</v>
      </c>
      <c r="C14" s="134" t="s">
        <v>181</v>
      </c>
      <c r="D14" s="258">
        <v>10</v>
      </c>
    </row>
    <row r="15" spans="1:4" ht="19.5" customHeight="1">
      <c r="A15" s="132"/>
      <c r="B15" s="132" t="s">
        <v>175</v>
      </c>
      <c r="C15" s="134" t="s">
        <v>182</v>
      </c>
      <c r="D15" s="131"/>
    </row>
    <row r="16" spans="1:4" ht="19.5" customHeight="1">
      <c r="A16" s="135"/>
      <c r="B16" s="132" t="s">
        <v>183</v>
      </c>
      <c r="C16" s="134" t="s">
        <v>184</v>
      </c>
      <c r="D16" s="131"/>
    </row>
    <row r="17" spans="1:4" ht="19.5" customHeight="1">
      <c r="A17" s="135"/>
      <c r="B17" s="132" t="s">
        <v>185</v>
      </c>
      <c r="C17" s="134" t="s">
        <v>186</v>
      </c>
      <c r="D17" s="229">
        <v>57</v>
      </c>
    </row>
    <row r="18" spans="1:4" ht="19.5" customHeight="1">
      <c r="A18" s="132"/>
      <c r="B18" s="132" t="s">
        <v>187</v>
      </c>
      <c r="C18" s="134" t="s">
        <v>188</v>
      </c>
      <c r="D18" s="229"/>
    </row>
    <row r="19" spans="1:4" ht="19.5" customHeight="1">
      <c r="A19" s="135"/>
      <c r="B19" s="132" t="s">
        <v>189</v>
      </c>
      <c r="C19" s="134" t="s">
        <v>190</v>
      </c>
      <c r="D19" s="259">
        <v>474</v>
      </c>
    </row>
    <row r="20" spans="1:4" ht="19.5" customHeight="1">
      <c r="A20" s="135"/>
      <c r="B20" s="132" t="s">
        <v>191</v>
      </c>
      <c r="C20" s="134" t="s">
        <v>192</v>
      </c>
      <c r="D20" s="259">
        <v>79</v>
      </c>
    </row>
    <row r="21" spans="1:4" ht="18.75" customHeight="1">
      <c r="A21" s="135"/>
      <c r="B21" s="132" t="s">
        <v>193</v>
      </c>
      <c r="C21" s="134" t="s">
        <v>194</v>
      </c>
      <c r="D21" s="259">
        <v>118</v>
      </c>
    </row>
    <row r="22" spans="1:4" s="7" customFormat="1" ht="19.5" customHeight="1">
      <c r="A22" s="135">
        <v>503</v>
      </c>
      <c r="B22" s="137"/>
      <c r="C22" s="133" t="s">
        <v>195</v>
      </c>
      <c r="D22" s="136"/>
    </row>
    <row r="23" spans="1:4" ht="19.5" customHeight="1">
      <c r="A23" s="137"/>
      <c r="B23" s="132" t="s">
        <v>169</v>
      </c>
      <c r="C23" s="134" t="s">
        <v>196</v>
      </c>
      <c r="D23" s="136"/>
    </row>
    <row r="24" spans="1:4" ht="19.5" customHeight="1">
      <c r="A24" s="137"/>
      <c r="B24" s="132" t="s">
        <v>171</v>
      </c>
      <c r="C24" s="134" t="s">
        <v>197</v>
      </c>
      <c r="D24" s="136"/>
    </row>
    <row r="25" spans="1:4" ht="19.5" customHeight="1">
      <c r="A25" s="137"/>
      <c r="B25" s="132" t="s">
        <v>173</v>
      </c>
      <c r="C25" s="134" t="s">
        <v>198</v>
      </c>
      <c r="D25" s="136"/>
    </row>
    <row r="26" spans="1:4" ht="19.5" customHeight="1">
      <c r="A26" s="137"/>
      <c r="B26" s="132" t="s">
        <v>183</v>
      </c>
      <c r="C26" s="134" t="s">
        <v>199</v>
      </c>
      <c r="D26" s="136"/>
    </row>
    <row r="27" spans="1:4" ht="19.5" customHeight="1">
      <c r="A27" s="137"/>
      <c r="B27" s="132" t="s">
        <v>185</v>
      </c>
      <c r="C27" s="134" t="s">
        <v>200</v>
      </c>
      <c r="D27" s="136"/>
    </row>
    <row r="28" spans="1:4" ht="19.5" customHeight="1">
      <c r="A28" s="137"/>
      <c r="B28" s="132" t="s">
        <v>187</v>
      </c>
      <c r="C28" s="134" t="s">
        <v>201</v>
      </c>
      <c r="D28" s="136"/>
    </row>
    <row r="29" spans="1:4" s="7" customFormat="1" ht="19.5" customHeight="1">
      <c r="A29" s="137"/>
      <c r="B29" s="132" t="s">
        <v>193</v>
      </c>
      <c r="C29" s="134" t="s">
        <v>202</v>
      </c>
      <c r="D29" s="136"/>
    </row>
    <row r="30" spans="1:4" s="7" customFormat="1" ht="19.5" customHeight="1">
      <c r="A30" s="135">
        <v>504</v>
      </c>
      <c r="B30" s="132"/>
      <c r="C30" s="133" t="s">
        <v>203</v>
      </c>
      <c r="D30" s="136"/>
    </row>
    <row r="31" spans="1:4" s="7" customFormat="1" ht="19.5" customHeight="1">
      <c r="A31" s="135"/>
      <c r="B31" s="132" t="s">
        <v>169</v>
      </c>
      <c r="C31" s="134" t="s">
        <v>196</v>
      </c>
      <c r="D31" s="136"/>
    </row>
    <row r="32" spans="1:4" s="7" customFormat="1" ht="19.5" customHeight="1">
      <c r="A32" s="135"/>
      <c r="B32" s="132" t="s">
        <v>171</v>
      </c>
      <c r="C32" s="134" t="s">
        <v>197</v>
      </c>
      <c r="D32" s="136"/>
    </row>
    <row r="33" spans="1:4" s="7" customFormat="1" ht="19.5" customHeight="1">
      <c r="A33" s="135"/>
      <c r="B33" s="132" t="s">
        <v>173</v>
      </c>
      <c r="C33" s="134" t="s">
        <v>198</v>
      </c>
      <c r="D33" s="136"/>
    </row>
    <row r="34" spans="1:4" s="7" customFormat="1" ht="19.5" customHeight="1">
      <c r="A34" s="135"/>
      <c r="B34" s="132" t="s">
        <v>175</v>
      </c>
      <c r="C34" s="134" t="s">
        <v>200</v>
      </c>
      <c r="D34" s="136"/>
    </row>
    <row r="35" spans="1:4" s="7" customFormat="1" ht="19.5" customHeight="1">
      <c r="A35" s="135"/>
      <c r="B35" s="132" t="s">
        <v>183</v>
      </c>
      <c r="C35" s="134" t="s">
        <v>201</v>
      </c>
      <c r="D35" s="136"/>
    </row>
    <row r="36" spans="1:4" ht="19.5" customHeight="1">
      <c r="A36" s="137"/>
      <c r="B36" s="132" t="s">
        <v>193</v>
      </c>
      <c r="C36" s="134" t="s">
        <v>202</v>
      </c>
      <c r="D36" s="136"/>
    </row>
    <row r="37" spans="1:4" ht="19.5" customHeight="1">
      <c r="A37" s="137">
        <v>505</v>
      </c>
      <c r="B37" s="132"/>
      <c r="C37" s="133" t="s">
        <v>204</v>
      </c>
      <c r="D37" s="136">
        <f>SUM(D38:D40)</f>
        <v>44170</v>
      </c>
    </row>
    <row r="38" spans="1:4" ht="19.5" customHeight="1">
      <c r="A38" s="137"/>
      <c r="B38" s="132" t="s">
        <v>169</v>
      </c>
      <c r="C38" s="134" t="s">
        <v>205</v>
      </c>
      <c r="D38" s="260">
        <v>41758</v>
      </c>
    </row>
    <row r="39" spans="1:4" ht="19.5" customHeight="1">
      <c r="A39" s="137"/>
      <c r="B39" s="132" t="s">
        <v>171</v>
      </c>
      <c r="C39" s="134" t="s">
        <v>206</v>
      </c>
      <c r="D39" s="261">
        <v>2412</v>
      </c>
    </row>
    <row r="40" spans="1:4" ht="19.5" customHeight="1">
      <c r="A40" s="137"/>
      <c r="B40" s="132" t="s">
        <v>193</v>
      </c>
      <c r="C40" s="134" t="s">
        <v>207</v>
      </c>
      <c r="D40" s="229"/>
    </row>
    <row r="41" spans="1:4" ht="19.5" customHeight="1">
      <c r="A41" s="137">
        <v>506</v>
      </c>
      <c r="B41" s="132"/>
      <c r="C41" s="133" t="s">
        <v>208</v>
      </c>
      <c r="D41" s="136"/>
    </row>
    <row r="42" spans="1:4" ht="19.5" customHeight="1">
      <c r="A42" s="137"/>
      <c r="B42" s="132" t="s">
        <v>169</v>
      </c>
      <c r="C42" s="134" t="s">
        <v>209</v>
      </c>
      <c r="D42" s="136"/>
    </row>
    <row r="43" spans="1:4" ht="19.5" customHeight="1">
      <c r="A43" s="137"/>
      <c r="B43" s="132" t="s">
        <v>171</v>
      </c>
      <c r="C43" s="134" t="s">
        <v>210</v>
      </c>
      <c r="D43" s="136"/>
    </row>
    <row r="44" spans="1:4" ht="19.5" customHeight="1">
      <c r="A44" s="137">
        <v>507</v>
      </c>
      <c r="B44" s="132"/>
      <c r="C44" s="133" t="s">
        <v>211</v>
      </c>
      <c r="D44" s="136"/>
    </row>
    <row r="45" spans="1:4" ht="19.5" customHeight="1">
      <c r="A45" s="137"/>
      <c r="B45" s="132" t="s">
        <v>169</v>
      </c>
      <c r="C45" s="134" t="s">
        <v>212</v>
      </c>
      <c r="D45" s="136"/>
    </row>
    <row r="46" spans="1:4" ht="19.5" customHeight="1">
      <c r="A46" s="137"/>
      <c r="B46" s="132" t="s">
        <v>171</v>
      </c>
      <c r="C46" s="134" t="s">
        <v>213</v>
      </c>
      <c r="D46" s="136"/>
    </row>
    <row r="47" spans="1:4" ht="19.5" customHeight="1">
      <c r="A47" s="137"/>
      <c r="B47" s="132" t="s">
        <v>193</v>
      </c>
      <c r="C47" s="134" t="s">
        <v>214</v>
      </c>
      <c r="D47" s="136"/>
    </row>
    <row r="48" spans="1:4" ht="19.5" customHeight="1">
      <c r="A48" s="137">
        <v>508</v>
      </c>
      <c r="B48" s="132"/>
      <c r="C48" s="133" t="s">
        <v>215</v>
      </c>
      <c r="D48" s="136"/>
    </row>
    <row r="49" spans="1:4" ht="19.5" customHeight="1">
      <c r="A49" s="137"/>
      <c r="B49" s="132" t="s">
        <v>169</v>
      </c>
      <c r="C49" s="134" t="s">
        <v>216</v>
      </c>
      <c r="D49" s="136"/>
    </row>
    <row r="50" spans="1:4" ht="19.5" customHeight="1">
      <c r="A50" s="137"/>
      <c r="B50" s="132" t="s">
        <v>171</v>
      </c>
      <c r="C50" s="134" t="s">
        <v>217</v>
      </c>
      <c r="D50" s="136"/>
    </row>
    <row r="51" spans="1:4" ht="19.5" customHeight="1">
      <c r="A51" s="137">
        <v>509</v>
      </c>
      <c r="B51" s="132"/>
      <c r="C51" s="133" t="s">
        <v>218</v>
      </c>
      <c r="D51" s="180">
        <f>SUM(D52:D56)</f>
        <v>4987</v>
      </c>
    </row>
    <row r="52" spans="1:4" ht="19.5" customHeight="1">
      <c r="A52" s="137"/>
      <c r="B52" s="132" t="s">
        <v>169</v>
      </c>
      <c r="C52" s="134" t="s">
        <v>219</v>
      </c>
      <c r="D52" s="262">
        <v>3330</v>
      </c>
    </row>
    <row r="53" spans="1:4" ht="19.5" customHeight="1">
      <c r="A53" s="137"/>
      <c r="B53" s="132" t="s">
        <v>171</v>
      </c>
      <c r="C53" s="134" t="s">
        <v>220</v>
      </c>
      <c r="D53" s="262"/>
    </row>
    <row r="54" spans="1:4" ht="19.5" customHeight="1">
      <c r="A54" s="137"/>
      <c r="B54" s="132" t="s">
        <v>173</v>
      </c>
      <c r="C54" s="134" t="s">
        <v>221</v>
      </c>
      <c r="D54" s="262"/>
    </row>
    <row r="55" spans="1:4" ht="19.5" customHeight="1">
      <c r="A55" s="137"/>
      <c r="B55" s="132" t="s">
        <v>183</v>
      </c>
      <c r="C55" s="134" t="s">
        <v>222</v>
      </c>
      <c r="D55" s="262">
        <v>1636</v>
      </c>
    </row>
    <row r="56" spans="1:4" ht="19.5" customHeight="1">
      <c r="A56" s="137"/>
      <c r="B56" s="132" t="s">
        <v>193</v>
      </c>
      <c r="C56" s="134" t="s">
        <v>223</v>
      </c>
      <c r="D56" s="262">
        <v>21</v>
      </c>
    </row>
    <row r="57" spans="1:4" ht="19.5" customHeight="1">
      <c r="A57" s="137">
        <v>510</v>
      </c>
      <c r="B57" s="132"/>
      <c r="C57" s="133" t="s">
        <v>224</v>
      </c>
      <c r="D57" s="180"/>
    </row>
    <row r="58" spans="1:4" ht="19.5" customHeight="1">
      <c r="A58" s="137"/>
      <c r="B58" s="132" t="s">
        <v>171</v>
      </c>
      <c r="C58" s="134" t="s">
        <v>225</v>
      </c>
      <c r="D58" s="180"/>
    </row>
    <row r="59" spans="1:4" ht="19.5" customHeight="1">
      <c r="A59" s="137"/>
      <c r="B59" s="132" t="s">
        <v>173</v>
      </c>
      <c r="C59" s="134" t="s">
        <v>226</v>
      </c>
      <c r="D59" s="180"/>
    </row>
    <row r="60" spans="1:4" ht="19.5" customHeight="1">
      <c r="A60" s="137">
        <v>511</v>
      </c>
      <c r="B60" s="132"/>
      <c r="C60" s="133" t="s">
        <v>227</v>
      </c>
      <c r="D60" s="180"/>
    </row>
    <row r="61" spans="1:4" ht="19.5" customHeight="1">
      <c r="A61" s="137"/>
      <c r="B61" s="132" t="s">
        <v>169</v>
      </c>
      <c r="C61" s="134" t="s">
        <v>228</v>
      </c>
      <c r="D61" s="180"/>
    </row>
    <row r="62" spans="1:4" ht="19.5" customHeight="1">
      <c r="A62" s="137"/>
      <c r="B62" s="132" t="s">
        <v>171</v>
      </c>
      <c r="C62" s="134" t="s">
        <v>229</v>
      </c>
      <c r="D62" s="180"/>
    </row>
    <row r="63" spans="1:4" ht="19.5" customHeight="1">
      <c r="A63" s="137"/>
      <c r="B63" s="132" t="s">
        <v>173</v>
      </c>
      <c r="C63" s="134" t="s">
        <v>230</v>
      </c>
      <c r="D63" s="180"/>
    </row>
    <row r="64" spans="1:4" ht="19.5" customHeight="1">
      <c r="A64" s="137"/>
      <c r="B64" s="132" t="s">
        <v>175</v>
      </c>
      <c r="C64" s="134" t="s">
        <v>231</v>
      </c>
      <c r="D64" s="180"/>
    </row>
    <row r="65" spans="1:4" ht="19.5" customHeight="1">
      <c r="A65" s="137">
        <v>512</v>
      </c>
      <c r="B65" s="132"/>
      <c r="C65" s="133" t="s">
        <v>232</v>
      </c>
      <c r="D65" s="180"/>
    </row>
    <row r="66" spans="1:4" ht="19.5" customHeight="1">
      <c r="A66" s="137"/>
      <c r="B66" s="132" t="s">
        <v>169</v>
      </c>
      <c r="C66" s="134" t="s">
        <v>233</v>
      </c>
      <c r="D66" s="180"/>
    </row>
    <row r="67" spans="1:4" ht="19.5" customHeight="1">
      <c r="A67" s="137"/>
      <c r="B67" s="132" t="s">
        <v>171</v>
      </c>
      <c r="C67" s="134" t="s">
        <v>234</v>
      </c>
      <c r="D67" s="180"/>
    </row>
    <row r="68" spans="1:4" ht="19.5" customHeight="1">
      <c r="A68" s="137">
        <v>513</v>
      </c>
      <c r="B68" s="132"/>
      <c r="C68" s="133" t="s">
        <v>235</v>
      </c>
      <c r="D68" s="180"/>
    </row>
    <row r="69" spans="1:4" ht="19.5" customHeight="1">
      <c r="A69" s="137"/>
      <c r="B69" s="132" t="s">
        <v>169</v>
      </c>
      <c r="C69" s="134" t="s">
        <v>236</v>
      </c>
      <c r="D69" s="180"/>
    </row>
    <row r="70" spans="1:4" ht="19.5" customHeight="1">
      <c r="A70" s="137"/>
      <c r="B70" s="132" t="s">
        <v>171</v>
      </c>
      <c r="C70" s="134" t="s">
        <v>237</v>
      </c>
      <c r="D70" s="180"/>
    </row>
    <row r="71" spans="1:4" ht="19.5" customHeight="1">
      <c r="A71" s="137"/>
      <c r="B71" s="132" t="s">
        <v>173</v>
      </c>
      <c r="C71" s="134" t="s">
        <v>238</v>
      </c>
      <c r="D71" s="180"/>
    </row>
    <row r="72" spans="1:4" ht="19.5" customHeight="1">
      <c r="A72" s="137"/>
      <c r="B72" s="132" t="s">
        <v>175</v>
      </c>
      <c r="C72" s="134" t="s">
        <v>23</v>
      </c>
      <c r="D72" s="180"/>
    </row>
    <row r="73" spans="1:4" ht="19.5" customHeight="1">
      <c r="A73" s="137">
        <v>514</v>
      </c>
      <c r="B73" s="132"/>
      <c r="C73" s="133" t="s">
        <v>239</v>
      </c>
      <c r="D73" s="180"/>
    </row>
    <row r="74" spans="1:4" ht="19.5" customHeight="1">
      <c r="A74" s="137"/>
      <c r="B74" s="132" t="s">
        <v>169</v>
      </c>
      <c r="C74" s="134" t="s">
        <v>18</v>
      </c>
      <c r="D74" s="180"/>
    </row>
    <row r="75" spans="1:4" ht="19.5" customHeight="1">
      <c r="A75" s="137"/>
      <c r="B75" s="132" t="s">
        <v>171</v>
      </c>
      <c r="C75" s="134" t="s">
        <v>240</v>
      </c>
      <c r="D75" s="180"/>
    </row>
    <row r="76" spans="1:4" ht="19.5" customHeight="1">
      <c r="A76" s="137">
        <v>599</v>
      </c>
      <c r="B76" s="132"/>
      <c r="C76" s="133" t="s">
        <v>241</v>
      </c>
      <c r="D76" s="180"/>
    </row>
    <row r="77" spans="1:4" ht="19.5" customHeight="1">
      <c r="A77" s="137"/>
      <c r="B77" s="132" t="s">
        <v>185</v>
      </c>
      <c r="C77" s="134" t="s">
        <v>242</v>
      </c>
      <c r="D77" s="180"/>
    </row>
    <row r="78" spans="1:4" ht="19.5" customHeight="1">
      <c r="A78" s="137"/>
      <c r="B78" s="132" t="s">
        <v>187</v>
      </c>
      <c r="C78" s="134" t="s">
        <v>243</v>
      </c>
      <c r="D78" s="180"/>
    </row>
    <row r="79" spans="1:4" ht="19.5" customHeight="1">
      <c r="A79" s="137"/>
      <c r="B79" s="132" t="s">
        <v>189</v>
      </c>
      <c r="C79" s="134" t="s">
        <v>244</v>
      </c>
      <c r="D79" s="180"/>
    </row>
    <row r="80" spans="1:4" ht="19.5" customHeight="1">
      <c r="A80" s="137"/>
      <c r="B80" s="132" t="s">
        <v>245</v>
      </c>
      <c r="C80" s="134" t="s">
        <v>19</v>
      </c>
      <c r="D80" s="136"/>
    </row>
  </sheetData>
  <sheetProtection/>
  <mergeCells count="4">
    <mergeCell ref="A1:D1"/>
    <mergeCell ref="A3:B3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76"/>
  <sheetViews>
    <sheetView zoomScalePageLayoutView="0" workbookViewId="0" topLeftCell="A1">
      <selection activeCell="G14" sqref="G14"/>
    </sheetView>
  </sheetViews>
  <sheetFormatPr defaultColWidth="15.125" defaultRowHeight="14.25"/>
  <cols>
    <col min="1" max="2" width="7.125" style="6" customWidth="1"/>
    <col min="3" max="4" width="33.00390625" style="7" customWidth="1"/>
    <col min="5" max="16384" width="15.125" style="8" customWidth="1"/>
  </cols>
  <sheetData>
    <row r="1" spans="1:4" s="3" customFormat="1" ht="45.75" customHeight="1">
      <c r="A1" s="294" t="s">
        <v>756</v>
      </c>
      <c r="B1" s="295"/>
      <c r="C1" s="295"/>
      <c r="D1" s="295"/>
    </row>
    <row r="2" spans="1:4" ht="19.5" customHeight="1">
      <c r="A2" s="138"/>
      <c r="B2" s="139"/>
      <c r="C2" s="124"/>
      <c r="D2" s="140" t="s">
        <v>1</v>
      </c>
    </row>
    <row r="3" spans="1:4" s="4" customFormat="1" ht="19.5" customHeight="1">
      <c r="A3" s="141" t="s">
        <v>163</v>
      </c>
      <c r="B3" s="141"/>
      <c r="C3" s="301" t="s">
        <v>13</v>
      </c>
      <c r="D3" s="303" t="s">
        <v>773</v>
      </c>
    </row>
    <row r="4" spans="1:4" s="4" customFormat="1" ht="19.5" customHeight="1">
      <c r="A4" s="126" t="s">
        <v>164</v>
      </c>
      <c r="B4" s="127" t="s">
        <v>165</v>
      </c>
      <c r="C4" s="302"/>
      <c r="D4" s="304"/>
    </row>
    <row r="5" spans="1:4" s="4" customFormat="1" ht="19.5" customHeight="1">
      <c r="A5" s="128"/>
      <c r="B5" s="129"/>
      <c r="C5" s="130" t="s">
        <v>166</v>
      </c>
      <c r="D5" s="142">
        <f>SUM(D6,D20,D48)</f>
        <v>73905</v>
      </c>
    </row>
    <row r="6" spans="1:4" s="4" customFormat="1" ht="19.5" customHeight="1">
      <c r="A6" s="143">
        <v>301</v>
      </c>
      <c r="B6" s="143"/>
      <c r="C6" s="144" t="s">
        <v>205</v>
      </c>
      <c r="D6" s="142">
        <f>SUM(D7:D19)</f>
        <v>61639</v>
      </c>
    </row>
    <row r="7" spans="1:4" s="4" customFormat="1" ht="19.5" customHeight="1">
      <c r="A7" s="143"/>
      <c r="B7" s="143" t="s">
        <v>169</v>
      </c>
      <c r="C7" s="144" t="s">
        <v>246</v>
      </c>
      <c r="D7" s="142">
        <f>25948+272</f>
        <v>26220</v>
      </c>
    </row>
    <row r="8" spans="1:4" s="4" customFormat="1" ht="19.5" customHeight="1">
      <c r="A8" s="143"/>
      <c r="B8" s="143" t="s">
        <v>171</v>
      </c>
      <c r="C8" s="144" t="s">
        <v>247</v>
      </c>
      <c r="D8" s="145">
        <f>15820+165</f>
        <v>15985</v>
      </c>
    </row>
    <row r="9" spans="1:4" s="4" customFormat="1" ht="19.5" customHeight="1">
      <c r="A9" s="143"/>
      <c r="B9" s="143" t="s">
        <v>173</v>
      </c>
      <c r="C9" s="144" t="s">
        <v>248</v>
      </c>
      <c r="D9" s="142">
        <f>1923+23</f>
        <v>1946</v>
      </c>
    </row>
    <row r="10" spans="1:4" s="4" customFormat="1" ht="19.5" customHeight="1">
      <c r="A10" s="143"/>
      <c r="B10" s="143" t="s">
        <v>185</v>
      </c>
      <c r="C10" s="144" t="s">
        <v>249</v>
      </c>
      <c r="D10" s="142"/>
    </row>
    <row r="11" spans="1:4" s="4" customFormat="1" ht="19.5" customHeight="1">
      <c r="A11" s="143"/>
      <c r="B11" s="143" t="s">
        <v>187</v>
      </c>
      <c r="C11" s="144" t="s">
        <v>250</v>
      </c>
      <c r="D11" s="142"/>
    </row>
    <row r="12" spans="1:4" s="4" customFormat="1" ht="19.5" customHeight="1">
      <c r="A12" s="143"/>
      <c r="B12" s="143" t="s">
        <v>189</v>
      </c>
      <c r="C12" s="144" t="s">
        <v>251</v>
      </c>
      <c r="D12" s="142">
        <f>6163+92</f>
        <v>6255</v>
      </c>
    </row>
    <row r="13" spans="1:4" s="4" customFormat="1" ht="19.5" customHeight="1">
      <c r="A13" s="143"/>
      <c r="B13" s="143" t="s">
        <v>191</v>
      </c>
      <c r="C13" s="144" t="s">
        <v>252</v>
      </c>
      <c r="D13" s="142">
        <v>1000</v>
      </c>
    </row>
    <row r="14" spans="1:4" s="4" customFormat="1" ht="19.5" customHeight="1">
      <c r="A14" s="143"/>
      <c r="B14" s="143" t="s">
        <v>253</v>
      </c>
      <c r="C14" s="144" t="s">
        <v>254</v>
      </c>
      <c r="D14" s="142">
        <f>4152+55</f>
        <v>4207</v>
      </c>
    </row>
    <row r="15" spans="1:4" s="4" customFormat="1" ht="19.5" customHeight="1">
      <c r="A15" s="143"/>
      <c r="B15" s="143" t="s">
        <v>255</v>
      </c>
      <c r="C15" s="144" t="s">
        <v>256</v>
      </c>
      <c r="D15" s="142"/>
    </row>
    <row r="16" spans="1:4" s="4" customFormat="1" ht="19.5" customHeight="1">
      <c r="A16" s="143"/>
      <c r="B16" s="143" t="s">
        <v>257</v>
      </c>
      <c r="C16" s="144" t="s">
        <v>258</v>
      </c>
      <c r="D16" s="142">
        <v>2</v>
      </c>
    </row>
    <row r="17" spans="1:4" s="4" customFormat="1" ht="19.5" customHeight="1">
      <c r="A17" s="143"/>
      <c r="B17" s="143" t="s">
        <v>259</v>
      </c>
      <c r="C17" s="144" t="s">
        <v>260</v>
      </c>
      <c r="D17" s="142">
        <f>4388+50</f>
        <v>4438</v>
      </c>
    </row>
    <row r="18" spans="1:4" s="4" customFormat="1" ht="19.5" customHeight="1">
      <c r="A18" s="143"/>
      <c r="B18" s="143" t="s">
        <v>261</v>
      </c>
      <c r="C18" s="144" t="s">
        <v>262</v>
      </c>
      <c r="D18" s="142">
        <v>6</v>
      </c>
    </row>
    <row r="19" spans="1:4" s="4" customFormat="1" ht="19.5" customHeight="1">
      <c r="A19" s="143"/>
      <c r="B19" s="143" t="s">
        <v>193</v>
      </c>
      <c r="C19" s="144" t="s">
        <v>263</v>
      </c>
      <c r="D19" s="181">
        <v>1580</v>
      </c>
    </row>
    <row r="20" spans="1:4" s="4" customFormat="1" ht="19.5" customHeight="1">
      <c r="A20" s="143" t="s">
        <v>264</v>
      </c>
      <c r="B20" s="143"/>
      <c r="C20" s="144" t="s">
        <v>206</v>
      </c>
      <c r="D20" s="181">
        <f>SUM(D21:D47)</f>
        <v>7279</v>
      </c>
    </row>
    <row r="21" spans="1:4" s="4" customFormat="1" ht="19.5" customHeight="1">
      <c r="A21" s="143"/>
      <c r="B21" s="143" t="s">
        <v>169</v>
      </c>
      <c r="C21" s="144" t="s">
        <v>265</v>
      </c>
      <c r="D21" s="181">
        <f>581+252+93</f>
        <v>926</v>
      </c>
    </row>
    <row r="22" spans="1:4" s="4" customFormat="1" ht="19.5" customHeight="1">
      <c r="A22" s="143"/>
      <c r="B22" s="143" t="s">
        <v>171</v>
      </c>
      <c r="C22" s="144" t="s">
        <v>266</v>
      </c>
      <c r="D22" s="181">
        <f>50+2</f>
        <v>52</v>
      </c>
    </row>
    <row r="23" spans="1:4" s="4" customFormat="1" ht="19.5" customHeight="1">
      <c r="A23" s="143"/>
      <c r="B23" s="143" t="s">
        <v>173</v>
      </c>
      <c r="C23" s="144" t="s">
        <v>267</v>
      </c>
      <c r="D23" s="181">
        <v>2</v>
      </c>
    </row>
    <row r="24" spans="1:4" s="4" customFormat="1" ht="19.5" customHeight="1">
      <c r="A24" s="143"/>
      <c r="B24" s="143" t="s">
        <v>175</v>
      </c>
      <c r="C24" s="144" t="s">
        <v>268</v>
      </c>
      <c r="D24" s="181">
        <v>1</v>
      </c>
    </row>
    <row r="25" spans="1:4" s="4" customFormat="1" ht="19.5" customHeight="1">
      <c r="A25" s="143"/>
      <c r="B25" s="143" t="s">
        <v>183</v>
      </c>
      <c r="C25" s="144" t="s">
        <v>269</v>
      </c>
      <c r="D25" s="181">
        <f>35+33+1</f>
        <v>69</v>
      </c>
    </row>
    <row r="26" spans="1:4" s="4" customFormat="1" ht="19.5" customHeight="1">
      <c r="A26" s="143"/>
      <c r="B26" s="143" t="s">
        <v>185</v>
      </c>
      <c r="C26" s="144" t="s">
        <v>270</v>
      </c>
      <c r="D26" s="181">
        <f>189+48+1</f>
        <v>238</v>
      </c>
    </row>
    <row r="27" spans="1:4" s="4" customFormat="1" ht="19.5" customHeight="1">
      <c r="A27" s="143"/>
      <c r="B27" s="143" t="s">
        <v>187</v>
      </c>
      <c r="C27" s="144" t="s">
        <v>271</v>
      </c>
      <c r="D27" s="181">
        <f>71+12+1</f>
        <v>84</v>
      </c>
    </row>
    <row r="28" spans="1:4" s="4" customFormat="1" ht="19.5" customHeight="1">
      <c r="A28" s="143"/>
      <c r="B28" s="143" t="s">
        <v>189</v>
      </c>
      <c r="C28" s="144" t="s">
        <v>272</v>
      </c>
      <c r="D28" s="181">
        <f>1014+9</f>
        <v>1023</v>
      </c>
    </row>
    <row r="29" spans="1:4" s="4" customFormat="1" ht="19.5" customHeight="1">
      <c r="A29" s="143"/>
      <c r="B29" s="143" t="s">
        <v>191</v>
      </c>
      <c r="C29" s="144" t="s">
        <v>273</v>
      </c>
      <c r="D29" s="181">
        <f>59+7</f>
        <v>66</v>
      </c>
    </row>
    <row r="30" spans="1:4" s="5" customFormat="1" ht="19.5" customHeight="1">
      <c r="A30" s="143"/>
      <c r="B30" s="143" t="s">
        <v>255</v>
      </c>
      <c r="C30" s="144" t="s">
        <v>274</v>
      </c>
      <c r="D30" s="181">
        <f>156+18+2</f>
        <v>176</v>
      </c>
    </row>
    <row r="31" spans="1:4" s="5" customFormat="1" ht="19.5" customHeight="1">
      <c r="A31" s="143"/>
      <c r="B31" s="143" t="s">
        <v>257</v>
      </c>
      <c r="C31" s="144" t="s">
        <v>275</v>
      </c>
      <c r="D31" s="181"/>
    </row>
    <row r="32" spans="1:4" s="5" customFormat="1" ht="19.5" customHeight="1">
      <c r="A32" s="143"/>
      <c r="B32" s="143" t="s">
        <v>259</v>
      </c>
      <c r="C32" s="144" t="s">
        <v>276</v>
      </c>
      <c r="D32" s="181">
        <f>84+65+4</f>
        <v>153</v>
      </c>
    </row>
    <row r="33" spans="1:4" s="4" customFormat="1" ht="19.5" customHeight="1">
      <c r="A33" s="143"/>
      <c r="B33" s="143" t="s">
        <v>261</v>
      </c>
      <c r="C33" s="144" t="s">
        <v>277</v>
      </c>
      <c r="D33" s="181">
        <v>8</v>
      </c>
    </row>
    <row r="34" spans="1:4" s="4" customFormat="1" ht="19.5" customHeight="1">
      <c r="A34" s="143"/>
      <c r="B34" s="143" t="s">
        <v>278</v>
      </c>
      <c r="C34" s="144" t="s">
        <v>279</v>
      </c>
      <c r="D34" s="181">
        <v>6</v>
      </c>
    </row>
    <row r="35" spans="1:4" s="4" customFormat="1" ht="19.5" customHeight="1">
      <c r="A35" s="143"/>
      <c r="B35" s="143" t="s">
        <v>280</v>
      </c>
      <c r="C35" s="144" t="s">
        <v>281</v>
      </c>
      <c r="D35" s="181">
        <f>10+2</f>
        <v>12</v>
      </c>
    </row>
    <row r="36" spans="1:4" s="4" customFormat="1" ht="19.5" customHeight="1">
      <c r="A36" s="143"/>
      <c r="B36" s="143" t="s">
        <v>282</v>
      </c>
      <c r="C36" s="144" t="s">
        <v>283</v>
      </c>
      <c r="D36" s="181">
        <f>60+1</f>
        <v>61</v>
      </c>
    </row>
    <row r="37" spans="1:4" s="4" customFormat="1" ht="19.5" customHeight="1">
      <c r="A37" s="143"/>
      <c r="B37" s="143" t="s">
        <v>284</v>
      </c>
      <c r="C37" s="146" t="s">
        <v>285</v>
      </c>
      <c r="D37" s="181"/>
    </row>
    <row r="38" spans="1:4" s="4" customFormat="1" ht="19.5" customHeight="1">
      <c r="A38" s="143"/>
      <c r="B38" s="143" t="s">
        <v>286</v>
      </c>
      <c r="C38" s="147" t="s">
        <v>287</v>
      </c>
      <c r="D38" s="181"/>
    </row>
    <row r="39" spans="1:4" s="4" customFormat="1" ht="19.5" customHeight="1">
      <c r="A39" s="143"/>
      <c r="B39" s="143" t="s">
        <v>288</v>
      </c>
      <c r="C39" s="147" t="s">
        <v>289</v>
      </c>
      <c r="D39" s="181"/>
    </row>
    <row r="40" spans="1:4" s="4" customFormat="1" ht="19.5" customHeight="1">
      <c r="A40" s="143"/>
      <c r="B40" s="143" t="s">
        <v>290</v>
      </c>
      <c r="C40" s="147" t="s">
        <v>291</v>
      </c>
      <c r="D40" s="181">
        <f>2004+152+181</f>
        <v>2337</v>
      </c>
    </row>
    <row r="41" spans="1:4" s="4" customFormat="1" ht="19.5" customHeight="1">
      <c r="A41" s="143"/>
      <c r="B41" s="143" t="s">
        <v>292</v>
      </c>
      <c r="C41" s="147" t="s">
        <v>293</v>
      </c>
      <c r="D41" s="181">
        <v>3</v>
      </c>
    </row>
    <row r="42" spans="1:4" s="4" customFormat="1" ht="19.5" customHeight="1">
      <c r="A42" s="143"/>
      <c r="B42" s="143" t="s">
        <v>294</v>
      </c>
      <c r="C42" s="144" t="s">
        <v>295</v>
      </c>
      <c r="D42" s="181">
        <f>221+3</f>
        <v>224</v>
      </c>
    </row>
    <row r="43" spans="1:4" s="4" customFormat="1" ht="19.5" customHeight="1">
      <c r="A43" s="143"/>
      <c r="B43" s="143" t="s">
        <v>296</v>
      </c>
      <c r="C43" s="144" t="s">
        <v>297</v>
      </c>
      <c r="D43" s="181"/>
    </row>
    <row r="44" spans="1:4" s="4" customFormat="1" ht="19.5" customHeight="1">
      <c r="A44" s="143"/>
      <c r="B44" s="143" t="s">
        <v>298</v>
      </c>
      <c r="C44" s="144" t="s">
        <v>299</v>
      </c>
      <c r="D44" s="181">
        <f>634+30</f>
        <v>664</v>
      </c>
    </row>
    <row r="45" spans="1:4" s="4" customFormat="1" ht="19.5" customHeight="1">
      <c r="A45" s="143"/>
      <c r="B45" s="143" t="s">
        <v>300</v>
      </c>
      <c r="C45" s="144" t="s">
        <v>301</v>
      </c>
      <c r="D45" s="181">
        <f>1015+5</f>
        <v>1020</v>
      </c>
    </row>
    <row r="46" spans="1:4" s="4" customFormat="1" ht="19.5" customHeight="1">
      <c r="A46" s="143"/>
      <c r="B46" s="143" t="s">
        <v>302</v>
      </c>
      <c r="C46" s="144" t="s">
        <v>303</v>
      </c>
      <c r="D46" s="181"/>
    </row>
    <row r="47" spans="1:4" s="4" customFormat="1" ht="19.5" customHeight="1">
      <c r="A47" s="143"/>
      <c r="B47" s="143" t="s">
        <v>193</v>
      </c>
      <c r="C47" s="144" t="s">
        <v>304</v>
      </c>
      <c r="D47" s="181">
        <v>154</v>
      </c>
    </row>
    <row r="48" spans="1:4" s="4" customFormat="1" ht="19.5" customHeight="1">
      <c r="A48" s="143" t="s">
        <v>305</v>
      </c>
      <c r="B48" s="143"/>
      <c r="C48" s="144" t="s">
        <v>306</v>
      </c>
      <c r="D48" s="181">
        <f>SUM(D49:D59)</f>
        <v>4987</v>
      </c>
    </row>
    <row r="49" spans="1:4" s="4" customFormat="1" ht="19.5" customHeight="1">
      <c r="A49" s="143"/>
      <c r="B49" s="143" t="s">
        <v>169</v>
      </c>
      <c r="C49" s="144" t="s">
        <v>307</v>
      </c>
      <c r="D49" s="181">
        <v>286</v>
      </c>
    </row>
    <row r="50" spans="1:4" s="4" customFormat="1" ht="19.5" customHeight="1">
      <c r="A50" s="143"/>
      <c r="B50" s="143" t="s">
        <v>171</v>
      </c>
      <c r="C50" s="144" t="s">
        <v>308</v>
      </c>
      <c r="D50" s="181">
        <f>1336+14</f>
        <v>1350</v>
      </c>
    </row>
    <row r="51" spans="1:4" s="4" customFormat="1" ht="19.5" customHeight="1">
      <c r="A51" s="143"/>
      <c r="B51" s="143" t="s">
        <v>173</v>
      </c>
      <c r="C51" s="144" t="s">
        <v>309</v>
      </c>
      <c r="D51" s="181">
        <v>5</v>
      </c>
    </row>
    <row r="52" spans="1:4" s="4" customFormat="1" ht="19.5" customHeight="1">
      <c r="A52" s="143"/>
      <c r="B52" s="143" t="s">
        <v>175</v>
      </c>
      <c r="C52" s="144" t="s">
        <v>310</v>
      </c>
      <c r="D52" s="181"/>
    </row>
    <row r="53" spans="1:4" s="4" customFormat="1" ht="19.5" customHeight="1">
      <c r="A53" s="143"/>
      <c r="B53" s="143" t="s">
        <v>183</v>
      </c>
      <c r="C53" s="144" t="s">
        <v>311</v>
      </c>
      <c r="D53" s="181">
        <f>854+7</f>
        <v>861</v>
      </c>
    </row>
    <row r="54" spans="1:4" s="4" customFormat="1" ht="19.5" customHeight="1">
      <c r="A54" s="143"/>
      <c r="B54" s="143" t="s">
        <v>185</v>
      </c>
      <c r="C54" s="144" t="s">
        <v>312</v>
      </c>
      <c r="D54" s="181"/>
    </row>
    <row r="55" spans="1:4" s="4" customFormat="1" ht="19.5" customHeight="1">
      <c r="A55" s="143"/>
      <c r="B55" s="143" t="s">
        <v>187</v>
      </c>
      <c r="C55" s="144" t="s">
        <v>313</v>
      </c>
      <c r="D55" s="181">
        <v>4</v>
      </c>
    </row>
    <row r="56" spans="1:4" s="4" customFormat="1" ht="19.5" customHeight="1">
      <c r="A56" s="143"/>
      <c r="B56" s="143" t="s">
        <v>189</v>
      </c>
      <c r="C56" s="144" t="s">
        <v>314</v>
      </c>
      <c r="D56" s="181"/>
    </row>
    <row r="57" spans="1:4" s="4" customFormat="1" ht="19.5" customHeight="1">
      <c r="A57" s="143"/>
      <c r="B57" s="143" t="s">
        <v>191</v>
      </c>
      <c r="C57" s="144" t="s">
        <v>315</v>
      </c>
      <c r="D57" s="181">
        <v>2460</v>
      </c>
    </row>
    <row r="58" spans="1:4" s="4" customFormat="1" ht="19.5" customHeight="1">
      <c r="A58" s="143"/>
      <c r="B58" s="143" t="s">
        <v>253</v>
      </c>
      <c r="C58" s="144" t="s">
        <v>316</v>
      </c>
      <c r="D58" s="181"/>
    </row>
    <row r="59" spans="1:4" s="4" customFormat="1" ht="19.5" customHeight="1">
      <c r="A59" s="143"/>
      <c r="B59" s="143" t="s">
        <v>193</v>
      </c>
      <c r="C59" s="144" t="s">
        <v>317</v>
      </c>
      <c r="D59" s="181">
        <v>21</v>
      </c>
    </row>
    <row r="60" spans="1:4" s="4" customFormat="1" ht="14.25" hidden="1">
      <c r="A60" s="9" t="s">
        <v>318</v>
      </c>
      <c r="B60" s="9"/>
      <c r="C60" s="10" t="s">
        <v>319</v>
      </c>
      <c r="D60" s="11"/>
    </row>
    <row r="61" spans="1:4" s="4" customFormat="1" ht="14.25" hidden="1">
      <c r="A61" s="9"/>
      <c r="B61" s="9" t="s">
        <v>169</v>
      </c>
      <c r="C61" s="12" t="s">
        <v>320</v>
      </c>
      <c r="D61" s="11"/>
    </row>
    <row r="62" spans="1:4" s="4" customFormat="1" ht="14.25" hidden="1">
      <c r="A62" s="9"/>
      <c r="B62" s="9" t="s">
        <v>171</v>
      </c>
      <c r="C62" s="12" t="s">
        <v>321</v>
      </c>
      <c r="D62" s="11"/>
    </row>
    <row r="63" spans="1:4" s="4" customFormat="1" ht="14.25" hidden="1">
      <c r="A63" s="9"/>
      <c r="B63" s="9" t="s">
        <v>173</v>
      </c>
      <c r="C63" s="12" t="s">
        <v>322</v>
      </c>
      <c r="D63" s="11"/>
    </row>
    <row r="64" spans="1:4" s="4" customFormat="1" ht="14.25" hidden="1">
      <c r="A64" s="9"/>
      <c r="B64" s="9" t="s">
        <v>183</v>
      </c>
      <c r="C64" s="12" t="s">
        <v>197</v>
      </c>
      <c r="D64" s="11"/>
    </row>
    <row r="65" spans="1:4" s="4" customFormat="1" ht="14.25" hidden="1">
      <c r="A65" s="9"/>
      <c r="B65" s="9" t="s">
        <v>185</v>
      </c>
      <c r="C65" s="12" t="s">
        <v>201</v>
      </c>
      <c r="D65" s="11"/>
    </row>
    <row r="66" spans="1:4" s="4" customFormat="1" ht="14.25" hidden="1">
      <c r="A66" s="9"/>
      <c r="B66" s="9" t="s">
        <v>187</v>
      </c>
      <c r="C66" s="12" t="s">
        <v>323</v>
      </c>
      <c r="D66" s="11"/>
    </row>
    <row r="67" spans="1:4" s="4" customFormat="1" ht="14.25" hidden="1">
      <c r="A67" s="9"/>
      <c r="B67" s="9" t="s">
        <v>189</v>
      </c>
      <c r="C67" s="12" t="s">
        <v>324</v>
      </c>
      <c r="D67" s="11"/>
    </row>
    <row r="68" spans="1:4" s="4" customFormat="1" ht="14.25" hidden="1">
      <c r="A68" s="9"/>
      <c r="B68" s="9" t="s">
        <v>191</v>
      </c>
      <c r="C68" s="12" t="s">
        <v>325</v>
      </c>
      <c r="D68" s="11"/>
    </row>
    <row r="69" spans="1:4" s="4" customFormat="1" ht="14.25" hidden="1">
      <c r="A69" s="9"/>
      <c r="B69" s="9" t="s">
        <v>253</v>
      </c>
      <c r="C69" s="12" t="s">
        <v>326</v>
      </c>
      <c r="D69" s="11"/>
    </row>
    <row r="70" spans="1:4" s="4" customFormat="1" ht="14.25" hidden="1">
      <c r="A70" s="9"/>
      <c r="B70" s="9" t="s">
        <v>255</v>
      </c>
      <c r="C70" s="12" t="s">
        <v>327</v>
      </c>
      <c r="D70" s="11"/>
    </row>
    <row r="71" spans="1:4" s="4" customFormat="1" ht="14.25" hidden="1">
      <c r="A71" s="9"/>
      <c r="B71" s="9" t="s">
        <v>257</v>
      </c>
      <c r="C71" s="12" t="s">
        <v>328</v>
      </c>
      <c r="D71" s="11"/>
    </row>
    <row r="72" spans="1:4" s="4" customFormat="1" ht="14.25" hidden="1">
      <c r="A72" s="9"/>
      <c r="B72" s="9" t="s">
        <v>259</v>
      </c>
      <c r="C72" s="12" t="s">
        <v>198</v>
      </c>
      <c r="D72" s="11"/>
    </row>
    <row r="73" spans="1:4" s="4" customFormat="1" ht="14.25" hidden="1">
      <c r="A73" s="9"/>
      <c r="B73" s="9" t="s">
        <v>329</v>
      </c>
      <c r="C73" s="12" t="s">
        <v>330</v>
      </c>
      <c r="D73" s="11"/>
    </row>
    <row r="74" spans="1:4" s="4" customFormat="1" ht="14.25" hidden="1">
      <c r="A74" s="9"/>
      <c r="B74" s="9" t="s">
        <v>331</v>
      </c>
      <c r="C74" s="12" t="s">
        <v>332</v>
      </c>
      <c r="D74" s="11"/>
    </row>
    <row r="75" spans="1:4" s="4" customFormat="1" ht="14.25" hidden="1">
      <c r="A75" s="9"/>
      <c r="B75" s="9" t="s">
        <v>333</v>
      </c>
      <c r="C75" s="12" t="s">
        <v>334</v>
      </c>
      <c r="D75" s="11"/>
    </row>
    <row r="76" spans="1:4" s="4" customFormat="1" ht="14.25" hidden="1">
      <c r="A76" s="9"/>
      <c r="B76" s="9" t="s">
        <v>193</v>
      </c>
      <c r="C76" s="12" t="s">
        <v>202</v>
      </c>
      <c r="D76" s="11"/>
    </row>
  </sheetData>
  <sheetProtection/>
  <mergeCells count="3">
    <mergeCell ref="A1:D1"/>
    <mergeCell ref="C3:C4"/>
    <mergeCell ref="D3:D4"/>
  </mergeCells>
  <printOptions horizontalCentered="1"/>
  <pageMargins left="0.75" right="0.75" top="0.23" bottom="0.28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F54"/>
  <sheetViews>
    <sheetView showZeros="0" zoomScalePageLayoutView="0" workbookViewId="0" topLeftCell="A4">
      <selection activeCell="A32" sqref="A32"/>
    </sheetView>
  </sheetViews>
  <sheetFormatPr defaultColWidth="9.125" defaultRowHeight="14.25"/>
  <cols>
    <col min="1" max="1" width="36.375" style="89" customWidth="1"/>
    <col min="2" max="2" width="14.125" style="89" customWidth="1"/>
    <col min="3" max="3" width="15.00390625" style="89" customWidth="1"/>
    <col min="4" max="4" width="14.125" style="89" customWidth="1"/>
    <col min="5" max="5" width="10.875" style="89" bestFit="1" customWidth="1"/>
    <col min="6" max="16384" width="9.125" style="89" customWidth="1"/>
  </cols>
  <sheetData>
    <row r="1" spans="1:6" ht="33.75" customHeight="1">
      <c r="A1" s="305" t="s">
        <v>757</v>
      </c>
      <c r="B1" s="306"/>
      <c r="C1" s="306"/>
      <c r="D1" s="306"/>
      <c r="E1" s="306"/>
      <c r="F1" s="306"/>
    </row>
    <row r="2" spans="1:6" ht="16.5" customHeight="1">
      <c r="A2" s="307"/>
      <c r="B2" s="307"/>
      <c r="C2" s="307"/>
      <c r="D2" s="307"/>
      <c r="F2" s="90" t="s">
        <v>1</v>
      </c>
    </row>
    <row r="3" spans="1:6" ht="27" customHeight="1">
      <c r="A3" s="91" t="s">
        <v>13</v>
      </c>
      <c r="B3" s="256" t="s">
        <v>758</v>
      </c>
      <c r="C3" s="256" t="s">
        <v>759</v>
      </c>
      <c r="D3" s="255" t="s">
        <v>760</v>
      </c>
      <c r="E3" s="91" t="s">
        <v>358</v>
      </c>
      <c r="F3" s="91" t="s">
        <v>528</v>
      </c>
    </row>
    <row r="4" spans="1:6" ht="16.5" customHeight="1">
      <c r="A4" s="92" t="s">
        <v>529</v>
      </c>
      <c r="B4" s="93">
        <f>SUM(B5,B10,B34)</f>
        <v>151408</v>
      </c>
      <c r="C4" s="93">
        <f>SUM(C5,C10,C34)</f>
        <v>139340</v>
      </c>
      <c r="D4" s="93">
        <f>SUM(D5,D10,D34)</f>
        <v>-12068</v>
      </c>
      <c r="E4" s="182">
        <f>D4/B4*100</f>
        <v>-7.970516749445207</v>
      </c>
      <c r="F4" s="183"/>
    </row>
    <row r="5" spans="1:6" ht="16.5" customHeight="1">
      <c r="A5" s="92" t="s">
        <v>530</v>
      </c>
      <c r="B5" s="93">
        <f>SUM(B6:B9)</f>
        <v>4984</v>
      </c>
      <c r="C5" s="93">
        <f>SUM(C6:C9)</f>
        <v>4984</v>
      </c>
      <c r="D5" s="93">
        <f>SUM(D6:D9)</f>
        <v>0</v>
      </c>
      <c r="E5" s="182">
        <f aca="true" t="shared" si="0" ref="E5:E52">D5/B5*100</f>
        <v>0</v>
      </c>
      <c r="F5" s="183"/>
    </row>
    <row r="6" spans="1:6" ht="16.5" customHeight="1">
      <c r="A6" s="94" t="s">
        <v>531</v>
      </c>
      <c r="B6" s="95">
        <v>2835</v>
      </c>
      <c r="C6" s="93">
        <v>2835</v>
      </c>
      <c r="D6" s="95">
        <f>B6-C6</f>
        <v>0</v>
      </c>
      <c r="E6" s="182">
        <f t="shared" si="0"/>
        <v>0</v>
      </c>
      <c r="F6" s="183"/>
    </row>
    <row r="7" spans="1:6" ht="16.5" customHeight="1">
      <c r="A7" s="94" t="s">
        <v>532</v>
      </c>
      <c r="B7" s="95">
        <v>1174</v>
      </c>
      <c r="C7" s="93">
        <v>1174</v>
      </c>
      <c r="D7" s="95">
        <f>B7-C7</f>
        <v>0</v>
      </c>
      <c r="E7" s="182">
        <f t="shared" si="0"/>
        <v>0</v>
      </c>
      <c r="F7" s="183"/>
    </row>
    <row r="8" spans="1:6" ht="16.5" customHeight="1">
      <c r="A8" s="94" t="s">
        <v>533</v>
      </c>
      <c r="B8" s="95"/>
      <c r="C8" s="96"/>
      <c r="D8" s="95">
        <f>B8-C8</f>
        <v>0</v>
      </c>
      <c r="E8" s="182"/>
      <c r="F8" s="183"/>
    </row>
    <row r="9" spans="1:6" ht="16.5" customHeight="1">
      <c r="A9" s="94" t="s">
        <v>534</v>
      </c>
      <c r="B9" s="95">
        <v>975</v>
      </c>
      <c r="C9" s="93">
        <v>975</v>
      </c>
      <c r="D9" s="95">
        <f>B9-C9</f>
        <v>0</v>
      </c>
      <c r="E9" s="182">
        <f t="shared" si="0"/>
        <v>0</v>
      </c>
      <c r="F9" s="183"/>
    </row>
    <row r="10" spans="1:6" ht="16.5" customHeight="1">
      <c r="A10" s="92" t="s">
        <v>535</v>
      </c>
      <c r="B10" s="93">
        <f>SUM(B11:B33)</f>
        <v>98477</v>
      </c>
      <c r="C10" s="93">
        <f>SUM(C11:C33)</f>
        <v>131704</v>
      </c>
      <c r="D10" s="93">
        <f>SUM(D11:D33)</f>
        <v>33227</v>
      </c>
      <c r="E10" s="182">
        <f t="shared" si="0"/>
        <v>33.74087350345766</v>
      </c>
      <c r="F10" s="183"/>
    </row>
    <row r="11" spans="1:6" ht="16.5" customHeight="1">
      <c r="A11" s="94" t="s">
        <v>536</v>
      </c>
      <c r="B11" s="95">
        <v>1598</v>
      </c>
      <c r="C11" s="93">
        <v>1598</v>
      </c>
      <c r="D11" s="95">
        <f>C11-B11</f>
        <v>0</v>
      </c>
      <c r="E11" s="182">
        <f t="shared" si="0"/>
        <v>0</v>
      </c>
      <c r="F11" s="183"/>
    </row>
    <row r="12" spans="1:6" ht="16.5" customHeight="1">
      <c r="A12" s="94" t="s">
        <v>537</v>
      </c>
      <c r="B12" s="93">
        <v>33335</v>
      </c>
      <c r="C12" s="264">
        <v>35519</v>
      </c>
      <c r="D12" s="95">
        <f aca="true" t="shared" si="1" ref="D12:D33">C12-B12</f>
        <v>2184</v>
      </c>
      <c r="E12" s="182">
        <f t="shared" si="0"/>
        <v>6.551672416379181</v>
      </c>
      <c r="F12" s="183"/>
    </row>
    <row r="13" spans="1:6" ht="16.5" customHeight="1">
      <c r="A13" s="94" t="s">
        <v>538</v>
      </c>
      <c r="B13" s="93">
        <v>5165</v>
      </c>
      <c r="C13" s="263">
        <v>6130</v>
      </c>
      <c r="D13" s="95">
        <f t="shared" si="1"/>
        <v>965</v>
      </c>
      <c r="E13" s="182">
        <f t="shared" si="0"/>
        <v>18.68344627299129</v>
      </c>
      <c r="F13" s="183"/>
    </row>
    <row r="14" spans="1:6" ht="16.5" customHeight="1">
      <c r="A14" s="94" t="s">
        <v>539</v>
      </c>
      <c r="B14" s="93">
        <v>21510</v>
      </c>
      <c r="C14" s="263">
        <v>16053</v>
      </c>
      <c r="D14" s="95">
        <f t="shared" si="1"/>
        <v>-5457</v>
      </c>
      <c r="E14" s="182">
        <f t="shared" si="0"/>
        <v>-25.369595536959554</v>
      </c>
      <c r="F14" s="183"/>
    </row>
    <row r="15" spans="1:6" ht="16.5" customHeight="1">
      <c r="A15" s="94" t="s">
        <v>540</v>
      </c>
      <c r="B15" s="95"/>
      <c r="C15" s="93"/>
      <c r="D15" s="95">
        <f t="shared" si="1"/>
        <v>0</v>
      </c>
      <c r="E15" s="182"/>
      <c r="F15" s="183"/>
    </row>
    <row r="16" spans="1:6" ht="16.5" customHeight="1">
      <c r="A16" s="94" t="s">
        <v>541</v>
      </c>
      <c r="B16" s="95">
        <v>1315</v>
      </c>
      <c r="C16" s="95">
        <v>1315</v>
      </c>
      <c r="D16" s="95">
        <f t="shared" si="1"/>
        <v>0</v>
      </c>
      <c r="E16" s="182"/>
      <c r="F16" s="183"/>
    </row>
    <row r="17" spans="1:6" ht="16.5" customHeight="1">
      <c r="A17" s="94" t="s">
        <v>542</v>
      </c>
      <c r="B17" s="93">
        <v>926</v>
      </c>
      <c r="C17" s="95">
        <v>1315</v>
      </c>
      <c r="D17" s="95">
        <f t="shared" si="1"/>
        <v>389</v>
      </c>
      <c r="E17" s="182">
        <f t="shared" si="0"/>
        <v>42.00863930885529</v>
      </c>
      <c r="F17" s="183"/>
    </row>
    <row r="18" spans="1:6" ht="16.5" customHeight="1">
      <c r="A18" s="94" t="s">
        <v>543</v>
      </c>
      <c r="B18" s="93">
        <v>8724</v>
      </c>
      <c r="C18" s="263">
        <v>10245</v>
      </c>
      <c r="D18" s="95">
        <f t="shared" si="1"/>
        <v>1521</v>
      </c>
      <c r="E18" s="182">
        <f t="shared" si="0"/>
        <v>17.434662998624482</v>
      </c>
      <c r="F18" s="183"/>
    </row>
    <row r="19" spans="1:6" ht="16.5" customHeight="1">
      <c r="A19" s="94" t="s">
        <v>544</v>
      </c>
      <c r="B19" s="93">
        <v>12463</v>
      </c>
      <c r="C19" s="263">
        <v>12585</v>
      </c>
      <c r="D19" s="95">
        <f t="shared" si="1"/>
        <v>122</v>
      </c>
      <c r="E19" s="182">
        <f t="shared" si="0"/>
        <v>0.9788975367086576</v>
      </c>
      <c r="F19" s="183"/>
    </row>
    <row r="20" spans="1:6" ht="16.5" customHeight="1">
      <c r="A20" s="148" t="s">
        <v>579</v>
      </c>
      <c r="B20" s="93">
        <v>825</v>
      </c>
      <c r="C20" s="263">
        <v>940</v>
      </c>
      <c r="D20" s="95">
        <f t="shared" si="1"/>
        <v>115</v>
      </c>
      <c r="E20" s="182">
        <f t="shared" si="0"/>
        <v>13.939393939393941</v>
      </c>
      <c r="F20" s="183"/>
    </row>
    <row r="21" spans="1:6" ht="16.5" customHeight="1">
      <c r="A21" s="148" t="s">
        <v>580</v>
      </c>
      <c r="B21" s="93">
        <v>12616</v>
      </c>
      <c r="C21" s="263">
        <v>13624</v>
      </c>
      <c r="D21" s="95">
        <f t="shared" si="1"/>
        <v>1008</v>
      </c>
      <c r="E21" s="182">
        <f t="shared" si="0"/>
        <v>7.989854153455929</v>
      </c>
      <c r="F21" s="183"/>
    </row>
    <row r="22" spans="1:6" ht="16.5" customHeight="1">
      <c r="A22" s="266" t="s">
        <v>761</v>
      </c>
      <c r="B22" s="93"/>
      <c r="C22" s="263">
        <v>891</v>
      </c>
      <c r="D22" s="95">
        <f t="shared" si="1"/>
        <v>891</v>
      </c>
      <c r="E22" s="182"/>
      <c r="F22" s="183"/>
    </row>
    <row r="23" spans="1:6" ht="16.5" customHeight="1">
      <c r="A23" s="266" t="s">
        <v>762</v>
      </c>
      <c r="B23" s="93"/>
      <c r="C23" s="263">
        <v>2221</v>
      </c>
      <c r="D23" s="95">
        <f t="shared" si="1"/>
        <v>2221</v>
      </c>
      <c r="E23" s="182"/>
      <c r="F23" s="183"/>
    </row>
    <row r="24" spans="1:6" ht="16.5" customHeight="1">
      <c r="A24" s="266" t="s">
        <v>775</v>
      </c>
      <c r="B24" s="93"/>
      <c r="C24" s="263">
        <v>87</v>
      </c>
      <c r="D24" s="95">
        <f t="shared" si="1"/>
        <v>87</v>
      </c>
      <c r="E24" s="182"/>
      <c r="F24" s="183"/>
    </row>
    <row r="25" spans="1:6" ht="16.5" customHeight="1">
      <c r="A25" s="266" t="s">
        <v>776</v>
      </c>
      <c r="B25" s="93"/>
      <c r="C25" s="263">
        <v>11410</v>
      </c>
      <c r="D25" s="95">
        <f t="shared" si="1"/>
        <v>11410</v>
      </c>
      <c r="E25" s="182"/>
      <c r="F25" s="183"/>
    </row>
    <row r="26" spans="1:6" ht="16.5" customHeight="1">
      <c r="A26" s="266" t="s">
        <v>763</v>
      </c>
      <c r="B26" s="93"/>
      <c r="C26" s="263">
        <v>1468</v>
      </c>
      <c r="D26" s="95">
        <f t="shared" si="1"/>
        <v>1468</v>
      </c>
      <c r="E26" s="182"/>
      <c r="F26" s="183"/>
    </row>
    <row r="27" spans="1:6" ht="16.5" customHeight="1">
      <c r="A27" s="266" t="s">
        <v>764</v>
      </c>
      <c r="B27" s="93"/>
      <c r="C27" s="263">
        <v>2014</v>
      </c>
      <c r="D27" s="95">
        <f t="shared" si="1"/>
        <v>2014</v>
      </c>
      <c r="E27" s="182"/>
      <c r="F27" s="183"/>
    </row>
    <row r="28" spans="1:6" ht="16.5" customHeight="1">
      <c r="A28" s="266" t="s">
        <v>765</v>
      </c>
      <c r="B28" s="93"/>
      <c r="C28" s="263">
        <v>7403</v>
      </c>
      <c r="D28" s="95">
        <f t="shared" si="1"/>
        <v>7403</v>
      </c>
      <c r="E28" s="182"/>
      <c r="F28" s="183"/>
    </row>
    <row r="29" spans="1:6" ht="16.5" customHeight="1">
      <c r="A29" s="266" t="s">
        <v>766</v>
      </c>
      <c r="B29" s="93"/>
      <c r="C29" s="263">
        <v>4929</v>
      </c>
      <c r="D29" s="95">
        <f t="shared" si="1"/>
        <v>4929</v>
      </c>
      <c r="E29" s="182"/>
      <c r="F29" s="183"/>
    </row>
    <row r="30" spans="1:6" ht="16.5" customHeight="1">
      <c r="A30" s="265" t="s">
        <v>767</v>
      </c>
      <c r="B30" s="93"/>
      <c r="C30" s="263">
        <v>0</v>
      </c>
      <c r="D30" s="95">
        <f t="shared" si="1"/>
        <v>0</v>
      </c>
      <c r="E30" s="182"/>
      <c r="F30" s="183"/>
    </row>
    <row r="31" spans="1:6" ht="16.5" customHeight="1">
      <c r="A31" s="266" t="s">
        <v>768</v>
      </c>
      <c r="B31" s="93"/>
      <c r="C31" s="263">
        <v>1719</v>
      </c>
      <c r="D31" s="95">
        <f t="shared" si="1"/>
        <v>1719</v>
      </c>
      <c r="E31" s="182"/>
      <c r="F31" s="183"/>
    </row>
    <row r="32" spans="1:6" ht="16.5" customHeight="1">
      <c r="A32" s="266" t="s">
        <v>777</v>
      </c>
      <c r="B32" s="93"/>
      <c r="C32" s="263">
        <v>238</v>
      </c>
      <c r="D32" s="95">
        <f t="shared" si="1"/>
        <v>238</v>
      </c>
      <c r="E32" s="182"/>
      <c r="F32" s="183"/>
    </row>
    <row r="33" spans="1:6" ht="16.5" customHeight="1">
      <c r="A33" s="94" t="s">
        <v>545</v>
      </c>
      <c r="B33" s="93"/>
      <c r="C33" s="93"/>
      <c r="D33" s="95">
        <f t="shared" si="1"/>
        <v>0</v>
      </c>
      <c r="E33" s="182"/>
      <c r="F33" s="183"/>
    </row>
    <row r="34" spans="1:6" ht="16.5" customHeight="1">
      <c r="A34" s="92" t="s">
        <v>546</v>
      </c>
      <c r="B34" s="93">
        <f>SUM(B35:B54)</f>
        <v>47947</v>
      </c>
      <c r="C34" s="93">
        <f>SUM(C35:C54)</f>
        <v>2652</v>
      </c>
      <c r="D34" s="93">
        <f>SUM(D35:D54)</f>
        <v>-45295</v>
      </c>
      <c r="E34" s="182">
        <f t="shared" si="0"/>
        <v>-94.46889273572904</v>
      </c>
      <c r="F34" s="183"/>
    </row>
    <row r="35" spans="1:6" ht="17.25" customHeight="1">
      <c r="A35" s="94" t="s">
        <v>547</v>
      </c>
      <c r="B35" s="93">
        <v>70</v>
      </c>
      <c r="C35" s="93">
        <v>357</v>
      </c>
      <c r="D35" s="95">
        <f>C35-B35</f>
        <v>287</v>
      </c>
      <c r="E35" s="182">
        <f t="shared" si="0"/>
        <v>409.99999999999994</v>
      </c>
      <c r="F35" s="183"/>
    </row>
    <row r="36" spans="1:6" ht="17.25" customHeight="1">
      <c r="A36" s="94" t="s">
        <v>548</v>
      </c>
      <c r="B36" s="93"/>
      <c r="C36" s="93"/>
      <c r="D36" s="95">
        <f aca="true" t="shared" si="2" ref="D36:D54">C36-B36</f>
        <v>0</v>
      </c>
      <c r="E36" s="182"/>
      <c r="F36" s="183"/>
    </row>
    <row r="37" spans="1:6" ht="17.25" customHeight="1">
      <c r="A37" s="94" t="s">
        <v>549</v>
      </c>
      <c r="B37" s="93"/>
      <c r="C37" s="93"/>
      <c r="D37" s="95">
        <f t="shared" si="2"/>
        <v>0</v>
      </c>
      <c r="E37" s="182"/>
      <c r="F37" s="183"/>
    </row>
    <row r="38" spans="1:6" ht="17.25" customHeight="1">
      <c r="A38" s="94" t="s">
        <v>550</v>
      </c>
      <c r="B38" s="93">
        <v>845</v>
      </c>
      <c r="C38" s="93"/>
      <c r="D38" s="95">
        <f t="shared" si="2"/>
        <v>-845</v>
      </c>
      <c r="E38" s="182">
        <f t="shared" si="0"/>
        <v>-100</v>
      </c>
      <c r="F38" s="183"/>
    </row>
    <row r="39" spans="1:6" ht="16.5" customHeight="1">
      <c r="A39" s="97" t="s">
        <v>551</v>
      </c>
      <c r="B39" s="98">
        <v>3546</v>
      </c>
      <c r="C39" s="98">
        <v>71</v>
      </c>
      <c r="D39" s="95">
        <f t="shared" si="2"/>
        <v>-3475</v>
      </c>
      <c r="E39" s="182">
        <f t="shared" si="0"/>
        <v>-97.99774393683023</v>
      </c>
      <c r="F39" s="183"/>
    </row>
    <row r="40" spans="1:6" ht="16.5" customHeight="1">
      <c r="A40" s="94" t="s">
        <v>552</v>
      </c>
      <c r="B40" s="93"/>
      <c r="C40" s="93"/>
      <c r="D40" s="95">
        <f t="shared" si="2"/>
        <v>0</v>
      </c>
      <c r="E40" s="182"/>
      <c r="F40" s="183"/>
    </row>
    <row r="41" spans="1:6" ht="16.5" customHeight="1">
      <c r="A41" s="94" t="s">
        <v>553</v>
      </c>
      <c r="B41" s="93">
        <v>423</v>
      </c>
      <c r="C41" s="93">
        <v>24</v>
      </c>
      <c r="D41" s="95">
        <f t="shared" si="2"/>
        <v>-399</v>
      </c>
      <c r="E41" s="182">
        <f t="shared" si="0"/>
        <v>-94.32624113475178</v>
      </c>
      <c r="F41" s="183"/>
    </row>
    <row r="42" spans="1:6" ht="16.5" customHeight="1">
      <c r="A42" s="94" t="s">
        <v>554</v>
      </c>
      <c r="B42" s="93">
        <v>10283</v>
      </c>
      <c r="C42" s="93">
        <v>298</v>
      </c>
      <c r="D42" s="95">
        <f t="shared" si="2"/>
        <v>-9985</v>
      </c>
      <c r="E42" s="182">
        <f t="shared" si="0"/>
        <v>-97.10201303121657</v>
      </c>
      <c r="F42" s="183"/>
    </row>
    <row r="43" spans="1:6" ht="16.5" customHeight="1">
      <c r="A43" s="94" t="s">
        <v>555</v>
      </c>
      <c r="B43" s="95">
        <v>1818</v>
      </c>
      <c r="C43" s="95"/>
      <c r="D43" s="95">
        <f t="shared" si="2"/>
        <v>-1818</v>
      </c>
      <c r="E43" s="182">
        <f t="shared" si="0"/>
        <v>-100</v>
      </c>
      <c r="F43" s="183"/>
    </row>
    <row r="44" spans="1:6" ht="16.5" customHeight="1">
      <c r="A44" s="94" t="s">
        <v>556</v>
      </c>
      <c r="B44" s="95">
        <v>3382</v>
      </c>
      <c r="C44" s="95"/>
      <c r="D44" s="95">
        <f t="shared" si="2"/>
        <v>-3382</v>
      </c>
      <c r="E44" s="182">
        <f t="shared" si="0"/>
        <v>-100</v>
      </c>
      <c r="F44" s="183"/>
    </row>
    <row r="45" spans="1:6" ht="16.5" customHeight="1">
      <c r="A45" s="94" t="s">
        <v>557</v>
      </c>
      <c r="B45" s="95"/>
      <c r="C45" s="95"/>
      <c r="D45" s="95">
        <f t="shared" si="2"/>
        <v>0</v>
      </c>
      <c r="E45" s="182"/>
      <c r="F45" s="183"/>
    </row>
    <row r="46" spans="1:6" ht="16.5" customHeight="1">
      <c r="A46" s="94" t="s">
        <v>558</v>
      </c>
      <c r="B46" s="95">
        <v>20387</v>
      </c>
      <c r="C46" s="95">
        <v>1882</v>
      </c>
      <c r="D46" s="95">
        <f t="shared" si="2"/>
        <v>-18505</v>
      </c>
      <c r="E46" s="182">
        <f t="shared" si="0"/>
        <v>-90.76862706626771</v>
      </c>
      <c r="F46" s="183"/>
    </row>
    <row r="47" spans="1:6" ht="16.5" customHeight="1">
      <c r="A47" s="94" t="s">
        <v>559</v>
      </c>
      <c r="B47" s="95">
        <v>6516</v>
      </c>
      <c r="C47" s="95"/>
      <c r="D47" s="95">
        <f t="shared" si="2"/>
        <v>-6516</v>
      </c>
      <c r="E47" s="182">
        <f t="shared" si="0"/>
        <v>-100</v>
      </c>
      <c r="F47" s="183"/>
    </row>
    <row r="48" spans="1:6" ht="16.5" customHeight="1">
      <c r="A48" s="148" t="s">
        <v>651</v>
      </c>
      <c r="B48" s="95"/>
      <c r="C48" s="95"/>
      <c r="D48" s="95">
        <f t="shared" si="2"/>
        <v>0</v>
      </c>
      <c r="E48" s="182"/>
      <c r="F48" s="183"/>
    </row>
    <row r="49" spans="1:6" ht="16.5" customHeight="1">
      <c r="A49" s="148" t="s">
        <v>650</v>
      </c>
      <c r="B49" s="95"/>
      <c r="C49" s="95">
        <v>20</v>
      </c>
      <c r="D49" s="95">
        <f t="shared" si="2"/>
        <v>20</v>
      </c>
      <c r="E49" s="182"/>
      <c r="F49" s="183"/>
    </row>
    <row r="50" spans="1:6" ht="16.5" customHeight="1">
      <c r="A50" s="94" t="s">
        <v>560</v>
      </c>
      <c r="B50" s="95"/>
      <c r="C50" s="95"/>
      <c r="D50" s="95">
        <f t="shared" si="2"/>
        <v>0</v>
      </c>
      <c r="E50" s="182"/>
      <c r="F50" s="183"/>
    </row>
    <row r="51" spans="1:6" ht="16.5" customHeight="1">
      <c r="A51" s="94" t="s">
        <v>561</v>
      </c>
      <c r="B51" s="95"/>
      <c r="C51" s="95"/>
      <c r="D51" s="95">
        <f t="shared" si="2"/>
        <v>0</v>
      </c>
      <c r="E51" s="182"/>
      <c r="F51" s="183"/>
    </row>
    <row r="52" spans="1:6" ht="16.5" customHeight="1">
      <c r="A52" s="94" t="s">
        <v>562</v>
      </c>
      <c r="B52" s="95">
        <v>677</v>
      </c>
      <c r="C52" s="95"/>
      <c r="D52" s="95">
        <f t="shared" si="2"/>
        <v>-677</v>
      </c>
      <c r="E52" s="182">
        <f t="shared" si="0"/>
        <v>-100</v>
      </c>
      <c r="F52" s="183"/>
    </row>
    <row r="53" spans="1:6" ht="16.5" customHeight="1">
      <c r="A53" s="94" t="s">
        <v>563</v>
      </c>
      <c r="B53" s="95"/>
      <c r="C53" s="95"/>
      <c r="D53" s="95">
        <f t="shared" si="2"/>
        <v>0</v>
      </c>
      <c r="E53" s="182"/>
      <c r="F53" s="183"/>
    </row>
    <row r="54" spans="1:6" ht="16.5" customHeight="1">
      <c r="A54" s="94" t="s">
        <v>564</v>
      </c>
      <c r="B54" s="95"/>
      <c r="C54" s="95"/>
      <c r="D54" s="95">
        <f t="shared" si="2"/>
        <v>0</v>
      </c>
      <c r="E54" s="182"/>
      <c r="F54" s="183"/>
    </row>
  </sheetData>
  <sheetProtection/>
  <mergeCells count="2">
    <mergeCell ref="A1:F1"/>
    <mergeCell ref="A2:D2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G2" sqref="G2"/>
    </sheetView>
  </sheetViews>
  <sheetFormatPr defaultColWidth="9.00390625" defaultRowHeight="14.25"/>
  <cols>
    <col min="1" max="1" width="10.625" style="99" customWidth="1"/>
    <col min="2" max="4" width="20.625" style="99" customWidth="1"/>
    <col min="5" max="16384" width="9.00390625" style="99" customWidth="1"/>
  </cols>
  <sheetData>
    <row r="1" spans="1:4" ht="49.5" customHeight="1">
      <c r="A1" s="308" t="s">
        <v>771</v>
      </c>
      <c r="B1" s="309"/>
      <c r="C1" s="309"/>
      <c r="D1" s="309"/>
    </row>
    <row r="2" ht="47.25" customHeight="1" thickBot="1">
      <c r="D2" s="100" t="s">
        <v>565</v>
      </c>
    </row>
    <row r="3" spans="1:4" ht="49.5" customHeight="1">
      <c r="A3" s="101" t="s">
        <v>566</v>
      </c>
      <c r="B3" s="102" t="s">
        <v>567</v>
      </c>
      <c r="C3" s="102" t="s">
        <v>568</v>
      </c>
      <c r="D3" s="103" t="s">
        <v>569</v>
      </c>
    </row>
    <row r="4" spans="1:4" ht="49.5" customHeight="1">
      <c r="A4" s="310">
        <v>2020</v>
      </c>
      <c r="B4" s="104" t="s">
        <v>570</v>
      </c>
      <c r="C4" s="105">
        <v>57168</v>
      </c>
      <c r="D4" s="106">
        <v>45384</v>
      </c>
    </row>
    <row r="5" spans="1:4" ht="49.5" customHeight="1" thickBot="1">
      <c r="A5" s="311"/>
      <c r="B5" s="107" t="s">
        <v>571</v>
      </c>
      <c r="C5" s="108">
        <f>C4</f>
        <v>57168</v>
      </c>
      <c r="D5" s="109">
        <f>D4</f>
        <v>45384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subject/>
  <dc:creator>预算管理局-袁鹏</dc:creator>
  <cp:keywords/>
  <dc:description/>
  <cp:lastModifiedBy>Administrator</cp:lastModifiedBy>
  <cp:lastPrinted>2021-04-07T05:55:22Z</cp:lastPrinted>
  <dcterms:created xsi:type="dcterms:W3CDTF">2017-12-18T02:34:37Z</dcterms:created>
  <dcterms:modified xsi:type="dcterms:W3CDTF">2021-04-09T06:45:04Z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