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35" windowHeight="11595" tabRatio="896" firstSheet="2" activeTab="7"/>
  </bookViews>
  <sheets>
    <sheet name="一般公共预算公开目录" sheetId="17" r:id="rId1"/>
    <sheet name="1一般公共预算收入" sheetId="3" r:id="rId2"/>
    <sheet name="2一般公共预算支出" sheetId="16" r:id="rId3"/>
    <sheet name="3一般公共预算支出（功能）" sheetId="20" r:id="rId4"/>
    <sheet name="4一般公共预算平衡" sheetId="21" r:id="rId5"/>
    <sheet name="5一般公共预算基本支出（政府经济分类）" sheetId="5" r:id="rId6"/>
    <sheet name="6一般公共预算基本支出（部门经济分类）" sheetId="6" r:id="rId7"/>
    <sheet name="7一般公共预算转移支付补助预算表" sheetId="8" r:id="rId8"/>
    <sheet name="8政府一般债务限额和余额" sheetId="9" r:id="rId9"/>
    <sheet name="9“三公”经费预算汇总表" sheetId="22" r:id="rId10"/>
  </sheets>
  <definedNames>
    <definedName name="_xlnm._FilterDatabase" localSheetId="3" hidden="1">'3一般公共预算支出（功能）'!$A$5:$C$452</definedName>
    <definedName name="_xlnm.Print_Area" localSheetId="3">'3一般公共预算支出（功能）'!$A$1:$F$449</definedName>
    <definedName name="_xlnm.Print_Area" hidden="1">#REF!</definedName>
    <definedName name="_xlnm.Print_Titles" localSheetId="1">'1一般公共预算收入'!$1:$4</definedName>
    <definedName name="_xlnm.Print_Titles" localSheetId="2">'2一般公共预算支出'!$1:$4</definedName>
    <definedName name="_xlnm.Print_Titles" localSheetId="3">'3一般公共预算支出（功能）'!$1:$4</definedName>
    <definedName name="_xlnm.Print_Titles" localSheetId="7">'7一般公共预算转移支付补助预算表'!$1:$3</definedName>
    <definedName name="_xlnm.Print_Titles" hidden="1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<sst xmlns="http://schemas.openxmlformats.org/spreadsheetml/2006/main" count="928" uniqueCount="773">
  <si>
    <t>一般公共预算公开目录</t>
  </si>
  <si>
    <t xml:space="preserve">                1.2021年新宾县本级一般公共预算收入预算表</t>
  </si>
  <si>
    <t xml:space="preserve">                2.2021年新宾县本级一般公共预算支出预算表</t>
  </si>
  <si>
    <t xml:space="preserve">                3.2021年新宾县本级一般公共预算本级支出（功能）</t>
  </si>
  <si>
    <t xml:space="preserve">                4.2021年新宾县本级一般公共预算收支平衡预算表</t>
  </si>
  <si>
    <t xml:space="preserve">                5.2021年新宾县本级一般公共预算基本支出预算表（按政府经济分类）</t>
  </si>
  <si>
    <t xml:space="preserve">                6.2021年新宾县本级一般公共预算基本支出预算表（按部门经济分类）</t>
  </si>
  <si>
    <t xml:space="preserve">                7.2021年新宾县本级一般公共预算转移支付补助预算表</t>
  </si>
  <si>
    <t xml:space="preserve">                8.2021年县本级地方政府一般债务限额和余额情况表  </t>
  </si>
  <si>
    <t xml:space="preserve">                9.2021年新宾县本级“三公”经费预算表</t>
  </si>
  <si>
    <t>2021年新宾县本级一般公共预算收入预算表</t>
  </si>
  <si>
    <t>单位：万元</t>
  </si>
  <si>
    <t>项  目</t>
  </si>
  <si>
    <t>2020年收入完成</t>
  </si>
  <si>
    <t>2021年收入预算</t>
  </si>
  <si>
    <t>2021年预算数比2020年完成</t>
  </si>
  <si>
    <t>增减额</t>
  </si>
  <si>
    <t>增减%</t>
  </si>
  <si>
    <t>一般公共预算收入合计</t>
  </si>
  <si>
    <t>一、税收收入</t>
  </si>
  <si>
    <t>1.增值税（50%）</t>
  </si>
  <si>
    <t>3.企业所得税（40%部分）</t>
  </si>
  <si>
    <t>4.个人所得税（40%部分）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</si>
  <si>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</si>
  <si>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</si>
  <si>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</si>
  <si>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</si>
  <si>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</si>
  <si>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</si>
  <si>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</si>
  <si>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</si>
  <si>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</si>
  <si>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>14.环境保护税</t>
  </si>
  <si>
    <t>二、非税收入</t>
  </si>
  <si>
    <t>1.专项收入</t>
  </si>
  <si>
    <t>其中：教育费附加收入</t>
  </si>
  <si>
    <t xml:space="preserve">      地方教育附加收入</t>
  </si>
  <si>
    <t xml:space="preserve">      其他专项收入</t>
  </si>
  <si>
    <t>2.行政事业性收费收入</t>
  </si>
  <si>
    <t>3.罚没收入</t>
  </si>
  <si>
    <t>4.国有资源（资产）有偿使用收入</t>
  </si>
  <si>
    <t>5.捐赠收入</t>
  </si>
  <si>
    <t>6.其他收入</t>
  </si>
  <si>
    <t xml:space="preserve">      税务部门</t>
  </si>
  <si>
    <t xml:space="preserve">      财政部门</t>
  </si>
  <si>
    <t>2021年新宾县本级一般公共预算支出预算表</t>
  </si>
  <si>
    <t xml:space="preserve">       单位：万元</t>
  </si>
  <si>
    <t>预算科目</t>
  </si>
  <si>
    <t>2020年调整预算数</t>
  </si>
  <si>
    <t>2021年调整预算</t>
  </si>
  <si>
    <t>2021年比2020年调整预算数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</si>
  <si>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</si>
  <si>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</si>
  <si>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</si>
  <si>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</si>
  <si>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</si>
  <si>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</si>
  <si>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</si>
  <si>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</si>
  <si>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</si>
  <si>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</si>
  <si>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</si>
  <si>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</si>
  <si>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</si>
  <si>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</si>
  <si>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</si>
  <si>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</si>
  <si>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</si>
  <si>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</si>
  <si>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</si>
  <si>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</si>
  <si>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</si>
  <si>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</si>
  <si>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</si>
  <si>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2021年预算（不含提前告知专项）</t>
  </si>
  <si>
    <t>2021年预算数比2020年预算数</t>
  </si>
  <si>
    <t>2021年预算（含上级提前告知专项）</t>
  </si>
  <si>
    <t>（一）一般公共服务支出</t>
  </si>
  <si>
    <t xml:space="preserve">  人大事务</t>
  </si>
  <si>
    <t xml:space="preserve">    行政运行（人大事务）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</si>
  <si>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</si>
  <si>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</si>
  <si>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</si>
  <si>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</si>
  <si>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</si>
  <si>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</si>
  <si>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</si>
  <si>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</si>
  <si>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委员视察</t>
  </si>
  <si>
    <t xml:space="preserve">    参政议政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</si>
  <si>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</si>
  <si>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</si>
  <si>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</si>
  <si>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</si>
  <si>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</si>
  <si>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</si>
  <si>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</si>
  <si>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</si>
  <si>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战略规划与实施</t>
  </si>
  <si>
    <t xml:space="preserve">    社会事业发展规划</t>
  </si>
  <si>
    <t xml:space="preserve">    事业运行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</si>
  <si>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</si>
  <si>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</si>
  <si>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</si>
  <si>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</si>
  <si>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</si>
  <si>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</si>
  <si>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</si>
  <si>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</si>
  <si>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</si>
  <si>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</si>
  <si>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</si>
  <si>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</si>
  <si>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税务业务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</si>
  <si>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</si>
  <si>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</si>
  <si>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</si>
  <si>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</si>
  <si>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  其他审计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</si>
  <si>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</si>
  <si>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</si>
  <si>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</si>
  <si>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商贸事务</t>
  </si>
  <si>
    <t xml:space="preserve">    行政运行（商贸事务）</t>
  </si>
  <si>
    <t xml:space="preserve">    招商引资</t>
  </si>
  <si>
    <t xml:space="preserve">    事业运行（商贸事务）</t>
  </si>
  <si>
    <t xml:space="preserve">    其他商贸事务支出</t>
  </si>
  <si>
    <t xml:space="preserve">  民族事务</t>
  </si>
  <si>
    <t xml:space="preserve">    行政运行（民族事务）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</si>
  <si>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</si>
  <si>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</si>
  <si>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</si>
  <si>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</si>
  <si>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</si>
  <si>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</si>
  <si>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</si>
  <si>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</si>
  <si>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</si>
  <si>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</si>
  <si>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其他群团事务支出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</si>
  <si>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</si>
  <si>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</si>
  <si>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</si>
  <si>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</si>
  <si>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</si>
  <si>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</si>
  <si>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</si>
  <si>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</si>
  <si>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</si>
  <si>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</si>
  <si>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</si>
  <si>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</si>
  <si>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</si>
  <si>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</si>
  <si>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</si>
  <si>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网信事务</t>
  </si>
  <si>
    <t xml:space="preserve">  市场监督管理事务</t>
  </si>
  <si>
    <t xml:space="preserve">    行政运行</t>
  </si>
  <si>
    <t xml:space="preserve">    市场监督管理专项</t>
  </si>
  <si>
    <t xml:space="preserve">    市场监管执法</t>
  </si>
  <si>
    <t xml:space="preserve">    其他市场监督管理事务支出</t>
  </si>
  <si>
    <t>（二）国防支出</t>
  </si>
  <si>
    <t xml:space="preserve">  国防动员</t>
  </si>
  <si>
    <t xml:space="preserve">    兵役征集</t>
  </si>
  <si>
    <t xml:space="preserve">    民兵</t>
  </si>
  <si>
    <t>（三）公共安全支出</t>
  </si>
  <si>
    <t xml:space="preserve">  武装警察</t>
  </si>
  <si>
    <t xml:space="preserve">    其他武装警察支出</t>
  </si>
  <si>
    <t xml:space="preserve">  公安</t>
  </si>
  <si>
    <t xml:space="preserve">    行政运行（公安）</t>
  </si>
  <si>
    <t xml:space="preserve">    一般行政管理事务（公安）</t>
  </si>
  <si>
    <t xml:space="preserve">    治安管理</t>
  </si>
  <si>
    <t xml:space="preserve">    信息化建设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</si>
  <si>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</si>
  <si>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</si>
  <si>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</si>
  <si>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</si>
  <si>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</si>
  <si>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</si>
  <si>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</si>
  <si>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</si>
  <si>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</si>
  <si>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律师公证管理</t>
  </si>
  <si>
    <t xml:space="preserve">   法律援助</t>
  </si>
  <si>
    <t xml:space="preserve">   其他司法支出</t>
  </si>
  <si>
    <t>（四）教育支出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</si>
  <si>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</si>
  <si>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</si>
  <si>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</si>
  <si>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</si>
  <si>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</si>
  <si>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</si>
  <si>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</si>
  <si>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</si>
  <si>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</si>
  <si>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</si>
  <si>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</si>
  <si>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</si>
  <si>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</si>
  <si>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</si>
  <si>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</si>
  <si>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</si>
  <si>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</si>
  <si>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</si>
  <si>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</si>
  <si>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</si>
  <si>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</si>
  <si>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</si>
  <si>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</si>
  <si>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</si>
  <si>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其他技术研究与开发支出</t>
  </si>
  <si>
    <t xml:space="preserve">  科学技术普及</t>
  </si>
  <si>
    <t xml:space="preserve">    机构运行（科学技术普及）</t>
  </si>
  <si>
    <t xml:space="preserve">    其他科学技术普及支出</t>
  </si>
  <si>
    <t>（六）文化旅游体育与传媒支出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</si>
  <si>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</si>
  <si>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</si>
  <si>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</si>
  <si>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文化创作与合作</t>
  </si>
  <si>
    <t xml:space="preserve">    文化和旅游市场管理</t>
  </si>
  <si>
    <t xml:space="preserve">    其他文化旅游支出</t>
  </si>
  <si>
    <t xml:space="preserve">  文物</t>
  </si>
  <si>
    <t xml:space="preserve">    行政运行（文物）</t>
  </si>
  <si>
    <t xml:space="preserve">    文物保护</t>
  </si>
  <si>
    <t xml:space="preserve">    其他文物支出</t>
  </si>
  <si>
    <t xml:space="preserve">  体育</t>
  </si>
  <si>
    <t xml:space="preserve">    群众体育</t>
  </si>
  <si>
    <t xml:space="preserve"> 广播电视</t>
  </si>
  <si>
    <t xml:space="preserve">    传输发射</t>
  </si>
  <si>
    <t xml:space="preserve">    广播电视事务</t>
  </si>
  <si>
    <t xml:space="preserve">    其他广播电视支出</t>
  </si>
  <si>
    <t>其他文化体育与传媒支出（款）</t>
  </si>
  <si>
    <t xml:space="preserve">    其他文化体育与传媒支出（项）</t>
  </si>
  <si>
    <t>（七）社会保障和就业支出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</si>
  <si>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</si>
  <si>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</si>
  <si>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</si>
  <si>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</si>
  <si>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</si>
  <si>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</si>
  <si>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</si>
  <si>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</si>
  <si>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</si>
  <si>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</si>
  <si>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拥军优属</t>
  </si>
  <si>
    <t xml:space="preserve">    老龄事务</t>
  </si>
  <si>
    <t xml:space="preserve">    行政区划和社区建设</t>
  </si>
  <si>
    <t xml:space="preserve">    基层政权和社区建设和社区管理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</si>
  <si>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</si>
  <si>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</si>
  <si>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</si>
  <si>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</si>
  <si>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</si>
  <si>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</si>
  <si>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</si>
  <si>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</si>
  <si>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</si>
  <si>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</si>
  <si>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</si>
  <si>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</si>
  <si>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</si>
  <si>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</si>
  <si>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</si>
  <si>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</si>
  <si>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</si>
  <si>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</si>
  <si>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</si>
  <si>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</si>
  <si>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</si>
  <si>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</si>
  <si>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</si>
  <si>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儿童福利</t>
  </si>
  <si>
    <t xml:space="preserve">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</si>
  <si>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</si>
  <si>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</si>
  <si>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</si>
  <si>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</si>
  <si>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</si>
  <si>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</si>
  <si>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</si>
  <si>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</si>
  <si>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红十字事业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</si>
  <si>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</si>
  <si>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</si>
  <si>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</si>
  <si>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</si>
  <si>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</si>
  <si>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</si>
  <si>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</si>
  <si>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</si>
  <si>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</si>
  <si>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</si>
  <si>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</si>
  <si>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</si>
  <si>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</si>
  <si>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</si>
  <si>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</si>
  <si>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</si>
  <si>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 拥军优属</t>
  </si>
  <si>
    <t xml:space="preserve">    其他退役军人事务管理支出</t>
  </si>
  <si>
    <t>（八）卫生健康支出</t>
  </si>
  <si>
    <t xml:space="preserve">  卫生健康管理事务</t>
  </si>
  <si>
    <t xml:space="preserve">    行政运行（卫生健康管理事务）</t>
  </si>
  <si>
    <t xml:space="preserve">    一般行政管理事务（医疗健康管理事务）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</si>
  <si>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</si>
  <si>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</si>
  <si>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</si>
  <si>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</si>
  <si>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</si>
  <si>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</si>
  <si>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</si>
  <si>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</si>
  <si>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</si>
  <si>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</si>
  <si>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</si>
  <si>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</si>
  <si>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</si>
  <si>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</si>
  <si>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</si>
  <si>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</si>
  <si>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</si>
  <si>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</si>
  <si>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</si>
  <si>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</si>
  <si>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</si>
  <si>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</si>
  <si>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</si>
  <si>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</si>
  <si>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</si>
  <si>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城乡医疗救助</t>
  </si>
  <si>
    <r>
      <rPr>
        <sz val="9"/>
        <rFont val="宋体"/>
        <charset val="134"/>
      </rPr>
      <t xml:space="preserve"> </t>
    </r>
    <r>
      <rPr>
        <b/>
        <sz val="9"/>
        <rFont val="宋体"/>
        <charset val="134"/>
      </rPr>
      <t xml:space="preserve"> 医疗救助</t>
    </r>
  </si>
  <si>
    <t xml:space="preserve">   城乡医疗救助</t>
  </si>
  <si>
    <r>
      <rPr>
        <sz val="9"/>
        <rFont val="宋体"/>
        <charset val="134"/>
      </rPr>
      <t xml:space="preserve"> </t>
    </r>
    <r>
      <rPr>
        <b/>
        <sz val="9"/>
        <rFont val="宋体"/>
        <charset val="134"/>
      </rPr>
      <t xml:space="preserve"> 优抚对象医疗</t>
    </r>
  </si>
  <si>
    <t xml:space="preserve">    优抚对象医疗补助</t>
  </si>
  <si>
    <t xml:space="preserve">  医疗保障管理事务</t>
  </si>
  <si>
    <t>其他卫生健康支出</t>
  </si>
  <si>
    <t xml:space="preserve">    其他卫生健康支出</t>
  </si>
  <si>
    <t>（九）节能环保支出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</si>
  <si>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</si>
  <si>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</si>
  <si>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</si>
  <si>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</si>
  <si>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</si>
  <si>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</si>
  <si>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 大气</t>
  </si>
  <si>
    <t xml:space="preserve">    水体</t>
  </si>
  <si>
    <t xml:space="preserve">    排污费安排的支出</t>
  </si>
  <si>
    <t xml:space="preserve">  自然生态保护</t>
  </si>
  <si>
    <t xml:space="preserve">    生态保护</t>
  </si>
  <si>
    <t xml:space="preserve">    农村环境保护</t>
  </si>
  <si>
    <t xml:space="preserve"> 天然林保护</t>
  </si>
  <si>
    <t xml:space="preserve">    停伐补助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</si>
  <si>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</si>
  <si>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</si>
  <si>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</si>
  <si>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</si>
  <si>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>（十）城乡社区支出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</si>
  <si>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</si>
  <si>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</si>
  <si>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</si>
  <si>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</si>
  <si>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</si>
  <si>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</si>
  <si>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</si>
  <si>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</si>
  <si>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</si>
  <si>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</si>
  <si>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</si>
  <si>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</si>
  <si>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</si>
  <si>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（十一）农林水支出</t>
  </si>
  <si>
    <t xml:space="preserve">  农业农村</t>
  </si>
  <si>
    <t xml:space="preserve">    行政运行（农业）</t>
  </si>
  <si>
    <t xml:space="preserve">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</si>
  <si>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</si>
  <si>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</si>
  <si>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</si>
  <si>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</si>
  <si>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</si>
  <si>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</si>
  <si>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</si>
  <si>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防灾救灾</t>
  </si>
  <si>
    <t xml:space="preserve">    农业生产发展</t>
  </si>
  <si>
    <t xml:space="preserve">    农村合作经济</t>
  </si>
  <si>
    <t xml:space="preserve">   农村社会事业</t>
  </si>
  <si>
    <t xml:space="preserve">   农业资源保护修复与利用</t>
  </si>
  <si>
    <t xml:space="preserve">    农村道路建设</t>
  </si>
  <si>
    <t xml:space="preserve">    农田建设</t>
  </si>
  <si>
    <t xml:space="preserve">    其他农业支出</t>
  </si>
  <si>
    <t xml:space="preserve">  林业和草原</t>
  </si>
  <si>
    <t xml:space="preserve">    行政运行（林业）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</si>
  <si>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</si>
  <si>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</si>
  <si>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</si>
  <si>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</si>
  <si>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</si>
  <si>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执法与监督</t>
  </si>
  <si>
    <t xml:space="preserve">    贷款贴息</t>
  </si>
  <si>
    <t xml:space="preserve">    林业草原防灾减灾</t>
  </si>
  <si>
    <t xml:space="preserve">    其他林业和草原支出</t>
  </si>
  <si>
    <t xml:space="preserve">  水利</t>
  </si>
  <si>
    <t xml:space="preserve">    行政运行（水利）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</si>
  <si>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</si>
  <si>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</si>
  <si>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</si>
  <si>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</si>
  <si>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</si>
  <si>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</si>
  <si>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</si>
  <si>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农田水利</t>
  </si>
  <si>
    <t xml:space="preserve">    水利技术推广</t>
  </si>
  <si>
    <t xml:space="preserve">    大中型水库移民后欺扶持专项支出</t>
  </si>
  <si>
    <t xml:space="preserve">    农村人畜饮水</t>
  </si>
  <si>
    <t xml:space="preserve">    其他水利支出</t>
  </si>
  <si>
    <t xml:space="preserve">  扶贫</t>
  </si>
  <si>
    <t xml:space="preserve">    行政运行（扶贫）</t>
  </si>
  <si>
    <t xml:space="preserve">    农村基础设施建设</t>
  </si>
  <si>
    <t xml:space="preserve">    生产发展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</si>
  <si>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</si>
  <si>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</si>
  <si>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</si>
  <si>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</si>
  <si>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</si>
  <si>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</si>
  <si>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</si>
  <si>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</si>
  <si>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</si>
  <si>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涉农贷款增量奖励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</si>
  <si>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</si>
  <si>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</si>
  <si>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</si>
  <si>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目标价格补贴</t>
  </si>
  <si>
    <t xml:space="preserve">    其他价格补贴</t>
  </si>
  <si>
    <t xml:space="preserve">  其他农林水支出</t>
  </si>
  <si>
    <t xml:space="preserve">    其他农林水支出</t>
  </si>
  <si>
    <t>（十二）交通运输支出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</si>
  <si>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</si>
  <si>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</si>
  <si>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</si>
  <si>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</t>
  </si>
  <si>
    <t xml:space="preserve">    其他公路水路运输支出</t>
  </si>
  <si>
    <t xml:space="preserve">  成品油价格改革对交通运输的补贴</t>
  </si>
  <si>
    <t xml:space="preserve">        成品油价格改革补贴其他支出</t>
  </si>
  <si>
    <t xml:space="preserve">  车辆购置税支出</t>
  </si>
  <si>
    <t xml:space="preserve">    车辆购置税用于公路等基础设施建设支出</t>
  </si>
  <si>
    <t>（十三）资源勘探信息等支出</t>
  </si>
  <si>
    <t xml:space="preserve">  工业和信息产业监管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</si>
  <si>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</si>
  <si>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</si>
  <si>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</si>
  <si>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</si>
  <si>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</si>
  <si>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</si>
  <si>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</si>
  <si>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（十四）商业服务业等支出</t>
  </si>
  <si>
    <t xml:space="preserve">  商业流通事务</t>
  </si>
  <si>
    <t xml:space="preserve">    行政运行（商业流通事务）</t>
  </si>
  <si>
    <t xml:space="preserve">    其他商业流通事务支出</t>
  </si>
  <si>
    <t xml:space="preserve">  涉外发展服务支出</t>
  </si>
  <si>
    <t xml:space="preserve">     其他涉外发展服务支出</t>
  </si>
  <si>
    <t>（十五）自然资源海洋气象等支出</t>
  </si>
  <si>
    <t xml:space="preserve"> 自然资源事务</t>
  </si>
  <si>
    <t xml:space="preserve">    行政运行（国土资源事务）</t>
  </si>
  <si>
    <t xml:space="preserve">    国土资源规划及管理</t>
  </si>
  <si>
    <t xml:space="preserve">    事业运行（国土资源事务）</t>
  </si>
  <si>
    <t xml:space="preserve">    地质灾害防治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</si>
  <si>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</si>
  <si>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</si>
  <si>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</si>
  <si>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</si>
  <si>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</si>
  <si>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</si>
  <si>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（十六）住房保障支出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</si>
  <si>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</si>
  <si>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</si>
  <si>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</si>
  <si>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老旧小区改造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</si>
  <si>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</si>
  <si>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</si>
  <si>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</si>
  <si>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</si>
  <si>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（十七）粮油物资储备支出</t>
  </si>
  <si>
    <t xml:space="preserve">  粮油事务</t>
  </si>
  <si>
    <t xml:space="preserve">    其他粮油事务支出</t>
  </si>
  <si>
    <t>（十八）灾害防治及应急管理支出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</si>
  <si>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</si>
  <si>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</si>
  <si>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</si>
  <si>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</si>
  <si>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煤矿安全</t>
  </si>
  <si>
    <t xml:space="preserve">    其他煤矿安全支出</t>
  </si>
  <si>
    <t>自然灾害救灾及恢复重建支出</t>
  </si>
  <si>
    <t xml:space="preserve">   自然灾害救灾补助</t>
  </si>
  <si>
    <t>（十九）预备费</t>
  </si>
  <si>
    <t xml:space="preserve">  预备费</t>
  </si>
  <si>
    <t>（二十）其他支出</t>
  </si>
  <si>
    <t xml:space="preserve">  年初预留</t>
  </si>
  <si>
    <t xml:space="preserve">  其他支出</t>
  </si>
  <si>
    <t xml:space="preserve">    其他支出</t>
  </si>
  <si>
    <t>（二十一）债务付息支出</t>
  </si>
  <si>
    <r>
      <rPr>
        <sz val="9"/>
        <rFont val="宋体"/>
        <charset val="134"/>
      </rPr>
      <t xml:space="preserve"> </t>
    </r>
    <r>
      <rPr>
        <b/>
        <sz val="9"/>
        <rFont val="宋体"/>
        <charset val="134"/>
      </rPr>
      <t xml:space="preserve"> 地方政府一般债务付息支出</t>
    </r>
  </si>
  <si>
    <t xml:space="preserve">    地方政府一般债务付息支出</t>
  </si>
  <si>
    <t>（二十二）债务发行费用支出</t>
  </si>
  <si>
    <r>
      <rPr>
        <sz val="9"/>
        <rFont val="宋体"/>
        <charset val="134"/>
      </rPr>
      <t xml:space="preserve"> </t>
    </r>
    <r>
      <rPr>
        <b/>
        <sz val="9"/>
        <rFont val="宋体"/>
        <charset val="134"/>
      </rPr>
      <t xml:space="preserve"> 地方政府一般债务发行费用支出</t>
    </r>
  </si>
  <si>
    <t xml:space="preserve">    地方政府一般债务发行费用支出</t>
  </si>
  <si>
    <t>2021年新宾县本级一般公共预算收支平衡表</t>
  </si>
  <si>
    <r>
      <rPr>
        <sz val="10"/>
        <rFont val="宋体"/>
        <charset val="134"/>
      </rPr>
      <t>单位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万元</t>
    </r>
  </si>
  <si>
    <t>数额</t>
  </si>
  <si>
    <r>
      <rPr>
        <sz val="10"/>
        <rFont val="宋体"/>
        <charset val="134"/>
      </rPr>
      <t xml:space="preserve"> </t>
    </r>
    <r>
      <rPr>
        <b/>
        <sz val="10"/>
        <rFont val="宋体"/>
        <charset val="134"/>
      </rPr>
      <t>一、一般公共预算收入合计</t>
    </r>
  </si>
  <si>
    <r>
      <rPr>
        <sz val="10"/>
        <rFont val="宋体"/>
        <charset val="134"/>
      </rPr>
      <t xml:space="preserve"> </t>
    </r>
    <r>
      <rPr>
        <b/>
        <sz val="10"/>
        <rFont val="宋体"/>
        <charset val="134"/>
      </rPr>
      <t>一、一般公共预算支出合计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</si>
  <si>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</si>
  <si>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</si>
  <si>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</si>
  <si>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</si>
  <si>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</si>
  <si>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</si>
  <si>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</si>
  <si>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三、债务还本支出</t>
  </si>
  <si>
    <t>4、上年结余收入</t>
  </si>
  <si>
    <t>5、调入资金</t>
  </si>
  <si>
    <t>6、动用预算稳定调节基金</t>
  </si>
  <si>
    <t>收入总计</t>
  </si>
  <si>
    <t>支出总计</t>
  </si>
  <si>
    <t>2021年县本级一般公共预算基本支出预算表（按政府经济分类）</t>
  </si>
  <si>
    <t>科目编码</t>
  </si>
  <si>
    <t>2021年调整预算数</t>
  </si>
  <si>
    <t>类</t>
  </si>
  <si>
    <t>款</t>
  </si>
  <si>
    <t>一般公共预算基本支出合计</t>
  </si>
  <si>
    <t>501</t>
  </si>
  <si>
    <t>一、机关工资福利支出</t>
  </si>
  <si>
    <t>01</t>
  </si>
  <si>
    <t>工资奖金津补贴</t>
  </si>
  <si>
    <t>02</t>
  </si>
  <si>
    <t>社会保障缴费</t>
  </si>
  <si>
    <t>03</t>
  </si>
  <si>
    <t>住房公积金</t>
  </si>
  <si>
    <t>04</t>
  </si>
  <si>
    <t>其他工资福利支出</t>
  </si>
  <si>
    <t>502</t>
  </si>
  <si>
    <t>二、机关商品和服务支出</t>
  </si>
  <si>
    <t>办公经费</t>
  </si>
  <si>
    <t>会议费</t>
  </si>
  <si>
    <t>培训费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</si>
  <si>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</si>
  <si>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</si>
  <si>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</si>
  <si>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</si>
  <si>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</si>
  <si>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</si>
  <si>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</si>
  <si>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</si>
  <si>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</si>
  <si>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</si>
  <si>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</si>
  <si>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99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</si>
  <si>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</si>
  <si>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</si>
  <si>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</si>
  <si>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</si>
  <si>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</si>
  <si>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土地佂迁补偿和安置支出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</si>
  <si>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</si>
  <si>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</si>
  <si>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</si>
  <si>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</si>
  <si>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</si>
  <si>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</si>
  <si>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</si>
  <si>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</si>
  <si>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</si>
  <si>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</si>
  <si>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</si>
  <si>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</si>
  <si>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</si>
  <si>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</si>
  <si>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其他队企业补助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</si>
  <si>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</si>
  <si>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</si>
  <si>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</si>
  <si>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</si>
  <si>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</si>
  <si>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</si>
  <si>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</si>
  <si>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</si>
  <si>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</si>
  <si>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</si>
  <si>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</si>
  <si>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</si>
  <si>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</si>
  <si>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</si>
  <si>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</si>
  <si>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</si>
  <si>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</si>
  <si>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</si>
  <si>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</si>
  <si>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</si>
  <si>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</si>
  <si>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</si>
  <si>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</si>
  <si>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</si>
  <si>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调出资金</t>
  </si>
  <si>
    <t>十四、预备费及预留</t>
  </si>
  <si>
    <t>预留</t>
  </si>
  <si>
    <t>十五、其他支出</t>
  </si>
  <si>
    <t>赠与</t>
  </si>
  <si>
    <t>国家赔偿费用支出</t>
  </si>
  <si>
    <t>对民间非营利组织和群众性自治组织补贴</t>
  </si>
  <si>
    <t>00</t>
  </si>
  <si>
    <t>2021年县本级一般公共预算基本支出预算表（按部门经济分类）</t>
  </si>
  <si>
    <t>2021年预算数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</si>
  <si>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</si>
  <si>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</si>
  <si>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</si>
  <si>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</si>
  <si>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</si>
  <si>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</si>
  <si>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</si>
  <si>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</si>
  <si>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</si>
  <si>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</si>
  <si>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</si>
  <si>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</si>
  <si>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</si>
  <si>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</si>
  <si>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</si>
  <si>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</si>
  <si>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</si>
  <si>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</si>
  <si>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</si>
  <si>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</si>
  <si>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</si>
  <si>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</si>
  <si>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</si>
  <si>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</si>
  <si>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</si>
  <si>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取暖费(公用取暖费)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</si>
  <si>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</si>
  <si>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</si>
  <si>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</si>
  <si>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</si>
  <si>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</si>
  <si>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</si>
  <si>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</si>
  <si>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</si>
  <si>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</si>
  <si>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</si>
  <si>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</si>
  <si>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</si>
  <si>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</si>
  <si>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</si>
  <si>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</si>
  <si>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</si>
  <si>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</si>
  <si>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</si>
  <si>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</si>
  <si>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</si>
  <si>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</si>
  <si>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</si>
  <si>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</si>
  <si>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</si>
  <si>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</si>
  <si>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</si>
  <si>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</si>
  <si>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</si>
  <si>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</si>
  <si>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</si>
  <si>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</si>
  <si>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</si>
  <si>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</si>
  <si>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</si>
  <si>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</si>
  <si>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</si>
  <si>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</si>
  <si>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</si>
  <si>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</si>
  <si>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</si>
  <si>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</si>
  <si>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</si>
  <si>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</si>
  <si>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</si>
  <si>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</si>
  <si>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</si>
  <si>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</si>
  <si>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</si>
  <si>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</si>
  <si>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</si>
  <si>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</si>
  <si>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</si>
  <si>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</si>
  <si>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</si>
  <si>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</si>
  <si>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</si>
  <si>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19</t>
  </si>
  <si>
    <t>其他交通工具购置</t>
  </si>
  <si>
    <t>21</t>
  </si>
  <si>
    <t>文物和陈列品购置</t>
  </si>
  <si>
    <t>22</t>
  </si>
  <si>
    <t>无形资产购置</t>
  </si>
  <si>
    <t>2021年度新宾县本级一般公共预算转移支付补助预算表</t>
  </si>
  <si>
    <t>2020年调整预算</t>
  </si>
  <si>
    <t>2021年比2020年增减额</t>
  </si>
  <si>
    <t>备注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</si>
  <si>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</si>
  <si>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</si>
  <si>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</si>
  <si>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</si>
  <si>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</si>
  <si>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</si>
  <si>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</si>
  <si>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</si>
  <si>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</si>
  <si>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</si>
  <si>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</si>
  <si>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</si>
  <si>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</si>
  <si>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</si>
  <si>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</si>
  <si>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</si>
  <si>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</si>
  <si>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</si>
  <si>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公共安全共同财政事权转移支付收入</t>
  </si>
  <si>
    <t xml:space="preserve">    教育共同财政事权转移支付收入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</si>
  <si>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</si>
  <si>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</si>
  <si>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卫生健康共同财政事权转移支付收入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</si>
  <si>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</si>
  <si>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</si>
  <si>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</si>
  <si>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自然资源海洋气象等共同财政事权转移支付收入</t>
  </si>
  <si>
    <t xml:space="preserve">    住房保障共同财政事权转移支付收入</t>
  </si>
  <si>
    <t xml:space="preserve">    灾害防治及应急管理转移支付收入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</si>
  <si>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</si>
  <si>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</si>
  <si>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</si>
  <si>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</si>
  <si>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</si>
  <si>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</si>
  <si>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</si>
  <si>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</si>
  <si>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</si>
  <si>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</si>
  <si>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</si>
  <si>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</si>
  <si>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</si>
  <si>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</si>
  <si>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</si>
  <si>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</si>
  <si>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</si>
  <si>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</si>
  <si>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</si>
  <si>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</si>
  <si>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</si>
  <si>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</si>
  <si>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2020年县本级政府一般债务限额和余额情况表</t>
  </si>
  <si>
    <t>年度</t>
  </si>
  <si>
    <t>债务类型</t>
  </si>
  <si>
    <t>政府债务限额</t>
  </si>
  <si>
    <t>年末余额</t>
  </si>
  <si>
    <t>一般债务</t>
  </si>
  <si>
    <t>合  计</t>
  </si>
  <si>
    <t>新宾县本级“三公”经费预算汇总表</t>
  </si>
  <si>
    <t>项目</t>
  </si>
  <si>
    <t>2021年预算</t>
  </si>
  <si>
    <t>2020年预算</t>
  </si>
  <si>
    <t>2021年比2020年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</si>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</sst>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</numFmts>
  <fonts count="45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MS Sans Serif"/>
      <charset val="134"/>
    </font>
    <font>
      <sz val="7"/>
      <name val="Small Fonts"/>
      <charset val="134"/>
    </font>
    <font>
      <sz val="10"/>
      <name val="Arial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50">
    <xf numFmtId="0" fontId="0" fillId="0" borderId="0">
      <alignment vertical="center"/>
    </xf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4" borderId="2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5" borderId="17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5" fillId="0" borderId="0"/>
    <xf numFmtId="0" fontId="7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39" borderId="2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5" fillId="39" borderId="21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13" applyNumberFormat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8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37" fontId="40" fillId="0" borderId="0"/>
    <xf numFmtId="0" fontId="9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/>
    <xf numFmtId="0" fontId="22" fillId="0" borderId="1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4" fillId="0" borderId="1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6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16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5" fillId="0" borderId="0"/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0"/>
    <xf numFmtId="0" fontId="6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0"/>
    <xf numFmtId="0" fontId="6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0" borderId="0"/>
    <xf numFmtId="0" fontId="6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0" borderId="0"/>
    <xf numFmtId="0" fontId="6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6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0" borderId="0"/>
    <xf numFmtId="0" fontId="12" fillId="0" borderId="19" applyNumberFormat="0" applyFill="0" applyAlignment="0" applyProtection="0">
      <alignment vertical="center"/>
    </xf>
    <xf numFmtId="0" fontId="39" fillId="0" borderId="0"/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0" borderId="0"/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4" fillId="0" borderId="0"/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4" fillId="0" borderId="0"/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0" borderId="0"/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5" fillId="0" borderId="0"/>
    <xf numFmtId="0" fontId="22" fillId="0" borderId="18" applyNumberFormat="0" applyFill="0" applyAlignment="0" applyProtection="0">
      <alignment vertical="center"/>
    </xf>
    <xf numFmtId="0" fontId="5" fillId="0" borderId="0"/>
    <xf numFmtId="0" fontId="22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5" fillId="0" borderId="0"/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0" borderId="0"/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14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0" borderId="0"/>
    <xf numFmtId="0" fontId="14" fillId="0" borderId="14" applyNumberFormat="0" applyFill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41" fillId="0" borderId="0"/>
    <xf numFmtId="0" fontId="5" fillId="0" borderId="0"/>
    <xf numFmtId="0" fontId="14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41" fillId="0" borderId="0"/>
    <xf numFmtId="0" fontId="0" fillId="0" borderId="0"/>
    <xf numFmtId="0" fontId="5" fillId="0" borderId="0"/>
    <xf numFmtId="0" fontId="14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5" fillId="0" borderId="0"/>
    <xf numFmtId="0" fontId="14" fillId="0" borderId="14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0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5" fillId="0" borderId="0"/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5" fillId="0" borderId="0"/>
    <xf numFmtId="0" fontId="12" fillId="0" borderId="19" applyNumberFormat="0" applyFill="0" applyAlignment="0" applyProtection="0">
      <alignment vertical="center"/>
    </xf>
    <xf numFmtId="0" fontId="0" fillId="0" borderId="0"/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16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7" borderId="0" applyNumberFormat="0" applyBorder="0" applyAlignment="0" applyProtection="0">
      <alignment vertical="center"/>
    </xf>
    <xf numFmtId="0" fontId="5" fillId="0" borderId="0"/>
    <xf numFmtId="0" fontId="16" fillId="7" borderId="0" applyNumberFormat="0" applyBorder="0" applyAlignment="0" applyProtection="0">
      <alignment vertical="center"/>
    </xf>
    <xf numFmtId="0" fontId="5" fillId="0" borderId="0"/>
    <xf numFmtId="0" fontId="16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3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23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13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1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3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0" fillId="0" borderId="0"/>
    <xf numFmtId="0" fontId="15" fillId="12" borderId="15" applyNumberFormat="0" applyAlignment="0" applyProtection="0">
      <alignment vertical="center"/>
    </xf>
    <xf numFmtId="0" fontId="0" fillId="0" borderId="0"/>
    <xf numFmtId="0" fontId="4" fillId="0" borderId="0"/>
    <xf numFmtId="0" fontId="23" fillId="0" borderId="20" applyNumberFormat="0" applyFill="0" applyAlignment="0" applyProtection="0">
      <alignment vertical="center"/>
    </xf>
    <xf numFmtId="0" fontId="5" fillId="0" borderId="0"/>
    <xf numFmtId="0" fontId="23" fillId="0" borderId="20" applyNumberFormat="0" applyFill="0" applyAlignment="0" applyProtection="0">
      <alignment vertical="center"/>
    </xf>
    <xf numFmtId="0" fontId="5" fillId="0" borderId="0"/>
    <xf numFmtId="0" fontId="0" fillId="0" borderId="0"/>
    <xf numFmtId="0" fontId="15" fillId="12" borderId="15" applyNumberFormat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20" applyNumberFormat="0" applyFill="0" applyAlignment="0" applyProtection="0">
      <alignment vertical="center"/>
    </xf>
    <xf numFmtId="0" fontId="5" fillId="0" borderId="0"/>
    <xf numFmtId="0" fontId="23" fillId="0" borderId="20" applyNumberFormat="0" applyFill="0" applyAlignment="0" applyProtection="0">
      <alignment vertical="center"/>
    </xf>
    <xf numFmtId="0" fontId="0" fillId="0" borderId="0"/>
    <xf numFmtId="0" fontId="23" fillId="0" borderId="20" applyNumberFormat="0" applyFill="0" applyAlignment="0" applyProtection="0">
      <alignment vertical="center"/>
    </xf>
    <xf numFmtId="0" fontId="0" fillId="0" borderId="0"/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23" fillId="0" borderId="20" applyNumberFormat="0" applyFill="0" applyAlignment="0" applyProtection="0">
      <alignment vertical="center"/>
    </xf>
    <xf numFmtId="0" fontId="0" fillId="0" borderId="0"/>
    <xf numFmtId="0" fontId="23" fillId="0" borderId="20" applyNumberFormat="0" applyFill="0" applyAlignment="0" applyProtection="0">
      <alignment vertical="center"/>
    </xf>
    <xf numFmtId="0" fontId="0" fillId="0" borderId="0"/>
    <xf numFmtId="0" fontId="23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23" fillId="0" borderId="20" applyNumberFormat="0" applyFill="0" applyAlignment="0" applyProtection="0">
      <alignment vertical="center"/>
    </xf>
    <xf numFmtId="0" fontId="5" fillId="0" borderId="0"/>
    <xf numFmtId="0" fontId="23" fillId="0" borderId="20" applyNumberFormat="0" applyFill="0" applyAlignment="0" applyProtection="0">
      <alignment vertical="center"/>
    </xf>
    <xf numFmtId="0" fontId="0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5" fillId="0" borderId="0"/>
    <xf numFmtId="0" fontId="18" fillId="14" borderId="16" applyNumberFormat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3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8" fillId="14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18" fillId="1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11" xfId="0" applyNumberFormat="1" applyFont="1" applyBorder="1">
      <alignment vertical="center"/>
    </xf>
  </cellXfs>
  <cellStyles count="4050">
    <cellStyle name="常规" xfId="0" builtinId="0"/>
    <cellStyle name="常规 3 9 4" xfId="1"/>
    <cellStyle name="货币[0]" xfId="2" builtinId="7"/>
    <cellStyle name="20% - 强调文字颜色 6 2 3 2 6" xfId="3"/>
    <cellStyle name="20% - 强调文字颜色 1 2" xfId="4"/>
    <cellStyle name="汇总 2 12 3 2" xfId="5"/>
    <cellStyle name="20% - 强调文字颜色 3" xfId="6" builtinId="38"/>
    <cellStyle name="好 2 10 4" xfId="7"/>
    <cellStyle name="20% - 强调文字颜色 6 2 3 2 4 2" xfId="8"/>
    <cellStyle name="差_2014年一般预入计划(市政府下达) 2 3" xfId="9"/>
    <cellStyle name="输入" xfId="10" builtinId="20"/>
    <cellStyle name="20% - 强调文字颜色 3 2 3 3" xfId="11"/>
    <cellStyle name="货币" xfId="12" builtinId="4"/>
    <cellStyle name="40% - 强调文字颜色 1 2 4 2" xfId="13"/>
    <cellStyle name="常规 20 4 2" xfId="14"/>
    <cellStyle name="常规 15 4 2" xfId="15"/>
    <cellStyle name="常规 3 4 3" xfId="16"/>
    <cellStyle name="40% - 强调文字颜色 2 2 3 2 2" xfId="17"/>
    <cellStyle name="千位分隔[0]" xfId="18" builtinId="6"/>
    <cellStyle name="20% - 强调文字颜色 4 2 4 3" xfId="19"/>
    <cellStyle name="好_2010年12月税收计划完成情况通报表 4" xfId="20"/>
    <cellStyle name="40% - 强调文字颜色 1 2 2 3 3" xfId="21"/>
    <cellStyle name="标题 2 2 16" xfId="22"/>
    <cellStyle name="40% - 强调文字颜色 3" xfId="23" builtinId="39"/>
    <cellStyle name="20% - 强调文字颜色 1 2 2 2 6" xfId="24"/>
    <cellStyle name="20% - 强调文字颜色 3 2 2 2 4" xfId="25"/>
    <cellStyle name="差" xfId="26" builtinId="27"/>
    <cellStyle name="20% - 强调文字颜色 2 2 3 2 2 2" xfId="27"/>
    <cellStyle name="千位分隔" xfId="28" builtinId="3"/>
    <cellStyle name="解释性文本 2 3 2 4" xfId="29"/>
    <cellStyle name="20% - 强调文字颜色 5 2 3 5" xfId="30"/>
    <cellStyle name="60% - 强调文字颜色 3" xfId="31" builtinId="40"/>
    <cellStyle name="标题 4 2 16" xfId="32"/>
    <cellStyle name="20% - 强调文字颜色 4 2 6 3" xfId="33"/>
    <cellStyle name="超链接" xfId="34" builtinId="8"/>
    <cellStyle name="常规 2 7 3" xfId="35"/>
    <cellStyle name="40% - 强调文字颜色 2 2 2 5 2" xfId="36"/>
    <cellStyle name="20% - 强调文字颜色 4 2 3 2 4" xfId="37"/>
    <cellStyle name="百分比" xfId="38" builtinId="5"/>
    <cellStyle name="已访问的超链接" xfId="39" builtinId="9"/>
    <cellStyle name="差_2016年一般预入计划 2 2 4" xfId="40"/>
    <cellStyle name="标题 5 3 2 5" xfId="41"/>
    <cellStyle name="20% - 强调文字颜色 4 5" xfId="42"/>
    <cellStyle name="注释" xfId="43" builtinId="10"/>
    <cellStyle name="60% - 强调文字颜色 2 3" xfId="44"/>
    <cellStyle name="20% - 强调文字颜色 5 2 3 4" xfId="45"/>
    <cellStyle name="60% - 强调文字颜色 2" xfId="46" builtinId="36"/>
    <cellStyle name="标题 4" xfId="47" builtinId="19"/>
    <cellStyle name="警告文本" xfId="48" builtinId="11"/>
    <cellStyle name="常规 6 5" xfId="49"/>
    <cellStyle name="常规 4 4 3" xfId="50"/>
    <cellStyle name="常规 4 2 2 3" xfId="51"/>
    <cellStyle name="40% - 强调文字颜色 2 2 4 2 2" xfId="52"/>
    <cellStyle name="标题" xfId="53" builtinId="15"/>
    <cellStyle name="解释性文本" xfId="54" builtinId="53"/>
    <cellStyle name="汇总 2 7 5" xfId="55"/>
    <cellStyle name="20% - 强调文字颜色 5 3 3" xfId="56"/>
    <cellStyle name="标题 1" xfId="57" builtinId="16"/>
    <cellStyle name="常规 8 2 3 3" xfId="58"/>
    <cellStyle name="标题 2" xfId="59" builtinId="17"/>
    <cellStyle name="20% - 强调文字颜色 5 2 3 3" xfId="60"/>
    <cellStyle name="60% - 强调文字颜色 1" xfId="61" builtinId="32"/>
    <cellStyle name="标题 3" xfId="62" builtinId="18"/>
    <cellStyle name="常规 3 9 4 2" xfId="63"/>
    <cellStyle name="20% - 强调文字颜色 5 2 3 6" xfId="64"/>
    <cellStyle name="60% - 强调文字颜色 4" xfId="65" builtinId="44"/>
    <cellStyle name="20% - 强调文字颜色 5 2 3 2 2 2" xfId="66"/>
    <cellStyle name="输出" xfId="67" builtinId="21"/>
    <cellStyle name="40% - 强调文字颜色 3 2 2 2 5" xfId="68"/>
    <cellStyle name="计算" xfId="69" builtinId="22"/>
    <cellStyle name="计算 2 3 3" xfId="70"/>
    <cellStyle name="标题 1 2 2 4" xfId="71"/>
    <cellStyle name="40% - 强调文字颜色 6 2 2 2 3 2" xfId="72"/>
    <cellStyle name="检查单元格" xfId="73" builtinId="23"/>
    <cellStyle name="常规 13 5" xfId="74"/>
    <cellStyle name="差 2 2 7" xfId="75"/>
    <cellStyle name="20% - 强调文字颜色 2 2 3 2 3 2" xfId="76"/>
    <cellStyle name="20% - 强调文字颜色 6" xfId="77" builtinId="50"/>
    <cellStyle name="标题 5 3 4" xfId="78"/>
    <cellStyle name="汇总 2 4 3" xfId="79"/>
    <cellStyle name="40% - 强调文字颜色 1 2 2 2 2 3" xfId="80"/>
    <cellStyle name="检查单元格 3 3" xfId="81"/>
    <cellStyle name="20% - 强调文字颜色 2 2 3 5 2" xfId="82"/>
    <cellStyle name="强调文字颜色 2" xfId="83" builtinId="33"/>
    <cellStyle name="常规 2 2 2 5" xfId="84"/>
    <cellStyle name="40% - 强调文字颜色 4 2 3 3" xfId="85"/>
    <cellStyle name="好_2016年一般预入计划 2 2 2" xfId="86"/>
    <cellStyle name="好 2 8" xfId="87"/>
    <cellStyle name="标题 5 10 2" xfId="88"/>
    <cellStyle name="20% - 强调文字颜色 5 2 5 2" xfId="89"/>
    <cellStyle name="链接单元格" xfId="90" builtinId="24"/>
    <cellStyle name="汇总" xfId="91" builtinId="25"/>
    <cellStyle name="常规 3 10 2 2 2" xfId="92"/>
    <cellStyle name="20% - 强调文字颜色 1 2 6 3" xfId="93"/>
    <cellStyle name="好" xfId="94" builtinId="26"/>
    <cellStyle name="差 2 3 2" xfId="95"/>
    <cellStyle name="20% - 强调文字颜色 3 2 2 5 2" xfId="96"/>
    <cellStyle name="20% - 强调文字颜色 4 2 2 6" xfId="97"/>
    <cellStyle name="常规 3 2 6" xfId="98"/>
    <cellStyle name="20% - 强调文字颜色 3 3" xfId="99"/>
    <cellStyle name="适中" xfId="100" builtinId="28"/>
    <cellStyle name="常规 3 13 4" xfId="101"/>
    <cellStyle name="标题 4 2 11 2 2" xfId="102"/>
    <cellStyle name="检查单元格 2 5 2 4" xfId="103"/>
    <cellStyle name="20% - 强调文字颜色 2 2 4 3 2" xfId="104"/>
    <cellStyle name="20% - 强调文字颜色 5" xfId="105" builtinId="46"/>
    <cellStyle name="标题 5 3 3" xfId="106"/>
    <cellStyle name="计算 3 2 3 2" xfId="107"/>
    <cellStyle name="40% - 强调文字颜色 1 2 8" xfId="108"/>
    <cellStyle name="汇总 2 4 2" xfId="109"/>
    <cellStyle name="40% - 强调文字颜色 1 2 2 2 2 2" xfId="110"/>
    <cellStyle name="强调文字颜色 1" xfId="111" builtinId="29"/>
    <cellStyle name="解释性文本 2 2 5 2" xfId="112"/>
    <cellStyle name="常规 2 2 2 4" xfId="113"/>
    <cellStyle name="40% - 强调文字颜色 4 2 3 2" xfId="114"/>
    <cellStyle name="好 2 10 2" xfId="115"/>
    <cellStyle name="标题 5 15" xfId="116"/>
    <cellStyle name="20% - 强调文字颜色 5 2 2 2 4 2" xfId="117"/>
    <cellStyle name="20% - 强调文字颜色 1" xfId="118" builtinId="30"/>
    <cellStyle name="差_2014年一般预入计划(发改委简化表) 2 2 2 3" xfId="119"/>
    <cellStyle name="差 2 5 3 2" xfId="120"/>
    <cellStyle name="40% - 强调文字颜色 1" xfId="121" builtinId="31"/>
    <cellStyle name="标题 2 2 14" xfId="122"/>
    <cellStyle name="常规 2 8 2 2 2" xfId="123"/>
    <cellStyle name="标题 5 7 3 2" xfId="124"/>
    <cellStyle name="20% - 强调文字颜色 1 2 2 2 4" xfId="125"/>
    <cellStyle name="20% - 强调文字颜色 2" xfId="126" builtinId="34"/>
    <cellStyle name="差_2014年一般预入计划(发改委简化表) 2 2 2 4" xfId="127"/>
    <cellStyle name="好_2010年12月税收计划完成情况通报表 3" xfId="128"/>
    <cellStyle name="40% - 强调文字颜色 1 2 2 3 2" xfId="129"/>
    <cellStyle name="40% - 强调文字颜色 2" xfId="130" builtinId="35"/>
    <cellStyle name="标题 2 2 15" xfId="131"/>
    <cellStyle name="20% - 强调文字颜色 1 2 2 2 5" xfId="132"/>
    <cellStyle name="20% - 强调文字颜色 4 2 4 3 2" xfId="133"/>
    <cellStyle name="强调文字颜色 3" xfId="134" builtinId="37"/>
    <cellStyle name="常规 2 2 2 6" xfId="135"/>
    <cellStyle name="40% - 强调文字颜色 4 2 3 4" xfId="136"/>
    <cellStyle name="强调文字颜色 4" xfId="137" builtinId="41"/>
    <cellStyle name="常规 2 2 2 7" xfId="138"/>
    <cellStyle name="40% - 强调文字颜色 4 2 3 5" xfId="139"/>
    <cellStyle name="20% - 强调文字颜色 4" xfId="140" builtinId="42"/>
    <cellStyle name="标题 5 3 2" xfId="141"/>
    <cellStyle name="20% - 强调文字颜色 1 2 2 2 3 2" xfId="142"/>
    <cellStyle name="40% - 强调文字颜色 4" xfId="143" builtinId="43"/>
    <cellStyle name="强调文字颜色 5" xfId="144" builtinId="45"/>
    <cellStyle name="常规 2 2 2 8" xfId="145"/>
    <cellStyle name="40% - 强调文字颜色 4 2 3 6" xfId="146"/>
    <cellStyle name="40% - 强调文字颜色 5" xfId="147" builtinId="47"/>
    <cellStyle name="20% - 强调文字颜色 5 2 3 7" xfId="148"/>
    <cellStyle name="60% - 强调文字颜色 5" xfId="149" builtinId="48"/>
    <cellStyle name="强调文字颜色 6" xfId="150" builtinId="49"/>
    <cellStyle name="40% - 强调文字颜色 4 2 3 7" xfId="151"/>
    <cellStyle name="20% - 强调文字颜色 4 2 2 6 2" xfId="152"/>
    <cellStyle name="常规 3 2 6 2" xfId="153"/>
    <cellStyle name="20% - 强调文字颜色 3 3 2" xfId="154"/>
    <cellStyle name="40% - 强调文字颜色 6" xfId="155" builtinId="51"/>
    <cellStyle name="60% - 强调文字颜色 6" xfId="156" builtinId="52"/>
    <cellStyle name="40% - 强调文字颜色 2 2 7 2" xfId="157"/>
    <cellStyle name="20% - 强调文字颜色 1 2 2 2" xfId="158"/>
    <cellStyle name="20% - 强调文字颜色 1 2 2 3" xfId="159"/>
    <cellStyle name="常规 3 11 2 3" xfId="160"/>
    <cellStyle name="标题 2 2 14 2" xfId="161"/>
    <cellStyle name="40% - 强调文字颜色 1 2" xfId="162"/>
    <cellStyle name="20% - 强调文字颜色 1 2 2 2 4 2" xfId="163"/>
    <cellStyle name="20% - 强调文字颜色 1 2 2 2 2 2" xfId="164"/>
    <cellStyle name="常规 7 5 3" xfId="165"/>
    <cellStyle name="20% - 强调文字颜色 1 2 2 3 2" xfId="166"/>
    <cellStyle name="20% - 强调文字颜色 2 2 4 2 2" xfId="167"/>
    <cellStyle name="20% - 强调文字颜色 1 2 2 2 2 3" xfId="168"/>
    <cellStyle name="20% - 强调文字颜色 1 2 2 5" xfId="169"/>
    <cellStyle name="好 2 11 2" xfId="170"/>
    <cellStyle name="_2016年新宾县一般公共预算收入预算表" xfId="171"/>
    <cellStyle name="常规 2 4 3" xfId="172"/>
    <cellStyle name="40% - 强调文字颜色 2 2 2 2 2" xfId="173"/>
    <cellStyle name="标题 3 2 7 2 4" xfId="174"/>
    <cellStyle name="20% - 强调文字颜色 1 2 3 2 2 2" xfId="175"/>
    <cellStyle name="_2016年县乡财政平衡" xfId="176"/>
    <cellStyle name="20% - 强调文字颜色 1 2 3 7" xfId="177"/>
    <cellStyle name="40% - 强调文字颜色 2 2 7" xfId="178"/>
    <cellStyle name="20% - 强调文字颜色 1 2 2" xfId="179"/>
    <cellStyle name="常规 7 4 3" xfId="180"/>
    <cellStyle name="20% - 强调文字颜色 1 2 2 2 2" xfId="181"/>
    <cellStyle name="60% - 强调文字颜色 4 2 3 3 2" xfId="182"/>
    <cellStyle name="20% - 强调文字颜色 1 2 2 2 3" xfId="183"/>
    <cellStyle name="20% - 强调文字颜色 1 2 2 3 3" xfId="184"/>
    <cellStyle name="20% - 强调文字颜色 1 2 2 4" xfId="185"/>
    <cellStyle name="20% - 强调文字颜色 1 2 2 4 2" xfId="186"/>
    <cellStyle name="20% - 强调文字颜色 1 2 2 5 2" xfId="187"/>
    <cellStyle name="20% - 强调文字颜色 1 2 2 6" xfId="188"/>
    <cellStyle name="常规 10 3 2" xfId="189"/>
    <cellStyle name="20% - 强调文字颜色 4 2 7" xfId="190"/>
    <cellStyle name="20% - 强调文字颜色 1 2 2 6 2" xfId="191"/>
    <cellStyle name="20% - 强调文字颜色 1 2 2 7" xfId="192"/>
    <cellStyle name="标题 2 2 15 2" xfId="193"/>
    <cellStyle name="40% - 强调文字颜色 2 2" xfId="194"/>
    <cellStyle name="40% - 强调文字颜色 2 2 8" xfId="195"/>
    <cellStyle name="20% - 强调文字颜色 1 2 3" xfId="196"/>
    <cellStyle name="计算 2 11 5" xfId="197"/>
    <cellStyle name="好_2015功能预算正式本表4.30 2 5" xfId="198"/>
    <cellStyle name="标题 2 2 5 2 3" xfId="199"/>
    <cellStyle name="60% - 强调文字颜色 3 2 7" xfId="200"/>
    <cellStyle name="60% - 强调文字颜色 2 2 3 5" xfId="201"/>
    <cellStyle name="40% - 强调文字颜色 2 2 2" xfId="202"/>
    <cellStyle name="20% - 强调文字颜色 1 2 3 2" xfId="203"/>
    <cellStyle name="60% - 强调文字颜色 3 2 7 2" xfId="204"/>
    <cellStyle name="40% - 强调文字颜色 2 2 2 2" xfId="205"/>
    <cellStyle name="常规 8 4 3" xfId="206"/>
    <cellStyle name="常规 4 6 2 3" xfId="207"/>
    <cellStyle name="20% - 强调文字颜色 1 2 3 2 2" xfId="208"/>
    <cellStyle name="常规 2 4 4" xfId="209"/>
    <cellStyle name="40% - 强调文字颜色 2 2 2 2 3" xfId="210"/>
    <cellStyle name="好_2014年一般预入计划(市政府下达) 4" xfId="211"/>
    <cellStyle name="标题 1 2 13" xfId="212"/>
    <cellStyle name="40% - 强调文字颜色 1 2 6 2" xfId="213"/>
    <cellStyle name="常规 2 2 2 2 2" xfId="214"/>
    <cellStyle name="20% - 强调文字颜色 1 2 3 2 2 3" xfId="215"/>
    <cellStyle name="常规 4 6 2 4" xfId="216"/>
    <cellStyle name="常规 13 2 2 2 2" xfId="217"/>
    <cellStyle name="20% - 强调文字颜色 1 2 3 2 3" xfId="218"/>
    <cellStyle name="20% - 强调文字颜色 2 2 2 2 5" xfId="219"/>
    <cellStyle name="20% - 强调文字颜色 1 2 3 2 3 2" xfId="220"/>
    <cellStyle name="标题 5 8 3 2" xfId="221"/>
    <cellStyle name="20% - 强调文字颜色 1 2 3 2 4" xfId="222"/>
    <cellStyle name="20% - 强调文字颜色 1 2 3 2 4 2" xfId="223"/>
    <cellStyle name="40% - 强调文字颜色 1 2 3 3 2" xfId="224"/>
    <cellStyle name="20% - 强调文字颜色 1 2 3 2 5" xfId="225"/>
    <cellStyle name="20% - 强调文字颜色 2 2 7 2" xfId="226"/>
    <cellStyle name="40% - 强调文字颜色 1 2 3 3 3" xfId="227"/>
    <cellStyle name="差 3 2 2 2" xfId="228"/>
    <cellStyle name="20% - 强调文字颜色 1 2 3 2 6" xfId="229"/>
    <cellStyle name="20% - 强调文字颜色 1 2 3 3" xfId="230"/>
    <cellStyle name="20% - 强调文字颜色 1 2 3 3 2" xfId="231"/>
    <cellStyle name="20% - 强调文字颜色 1 2 3 3 3" xfId="232"/>
    <cellStyle name="20% - 强调文字颜色 1 2 3 4" xfId="233"/>
    <cellStyle name="20% - 强调文字颜色 1 2 3 4 2" xfId="234"/>
    <cellStyle name="20% - 强调文字颜色 1 2 3 5" xfId="235"/>
    <cellStyle name="20% - 强调文字颜色 1 2 3 5 2" xfId="236"/>
    <cellStyle name="20% - 强调文字颜色 1 2 3 6" xfId="237"/>
    <cellStyle name="好_2016年一般预入计划 2 4" xfId="238"/>
    <cellStyle name="常规 11 3 2" xfId="239"/>
    <cellStyle name="标题 5 12" xfId="240"/>
    <cellStyle name="20% - 强调文字颜色 5 2 7" xfId="241"/>
    <cellStyle name="20% - 强调文字颜色 1 2 3 6 2" xfId="242"/>
    <cellStyle name="20% - 强调文字颜色 1 2 4" xfId="243"/>
    <cellStyle name="20% - 强调文字颜色 1 2 4 2" xfId="244"/>
    <cellStyle name="常规 9 4 3" xfId="245"/>
    <cellStyle name="20% - 强调文字颜色 1 2 4 2 2" xfId="246"/>
    <cellStyle name="20% - 强调文字颜色 1 2 4 3" xfId="247"/>
    <cellStyle name="20% - 强调文字颜色 1 2 4 3 2" xfId="248"/>
    <cellStyle name="20% - 强调文字颜色 1 2 4 4" xfId="249"/>
    <cellStyle name="20% - 强调文字颜色 1 2 4 5" xfId="250"/>
    <cellStyle name="标题 4 2 6 2" xfId="251"/>
    <cellStyle name="20% - 强调文字颜色 1 2 5" xfId="252"/>
    <cellStyle name="标题 4 2 6 2 2" xfId="253"/>
    <cellStyle name="20% - 强调文字颜色 1 2 5 2" xfId="254"/>
    <cellStyle name="标题 4 2 6 2 3" xfId="255"/>
    <cellStyle name="20% - 强调文字颜色 1 2 5 3" xfId="256"/>
    <cellStyle name="标题 4 2 6 3" xfId="257"/>
    <cellStyle name="20% - 强调文字颜色 1 2 6" xfId="258"/>
    <cellStyle name="好 2 7 2 4" xfId="259"/>
    <cellStyle name="标题 4 2 6 3 2" xfId="260"/>
    <cellStyle name="20% - 强调文字颜色 1 2 6 2" xfId="261"/>
    <cellStyle name="标题 4 2 6 4" xfId="262"/>
    <cellStyle name="20% - 强调文字颜色 1 2 7" xfId="263"/>
    <cellStyle name="40% - 强调文字颜色 1 2 2 5" xfId="264"/>
    <cellStyle name="标题 4 2 6 4 2" xfId="265"/>
    <cellStyle name="20% - 强调文字颜色 1 2 7 2" xfId="266"/>
    <cellStyle name="汇总 2 6 4 2" xfId="267"/>
    <cellStyle name="40% - 强调文字颜色 6 2 7 2" xfId="268"/>
    <cellStyle name="20% - 强调文字颜色 5 2 2 2" xfId="269"/>
    <cellStyle name="标题 4 2 6 5" xfId="270"/>
    <cellStyle name="20% - 强调文字颜色 1 2 8" xfId="271"/>
    <cellStyle name="20% - 强调文字颜色 3 2 2 3 2" xfId="272"/>
    <cellStyle name="20% - 强调文字颜色 1 3" xfId="273"/>
    <cellStyle name="20% - 强调文字颜色 1 3 2" xfId="274"/>
    <cellStyle name="差_2014年一般预入计划(发改委简化表) 2 2 4" xfId="275"/>
    <cellStyle name="20% - 强调文字颜色 1 3 2 2" xfId="276"/>
    <cellStyle name="20% - 强调文字颜色 1 3 3" xfId="277"/>
    <cellStyle name="20% - 强调文字颜色 3 2 2 3 3" xfId="278"/>
    <cellStyle name="差_2015功能预算正式本表4.30 2 3 2" xfId="279"/>
    <cellStyle name="20% - 强调文字颜色 1 4" xfId="280"/>
    <cellStyle name="差_2015功能预算正式本表4.30 2 3 3" xfId="281"/>
    <cellStyle name="差 3 4 2" xfId="282"/>
    <cellStyle name="20% - 强调文字颜色 1 5" xfId="283"/>
    <cellStyle name="20% - 强调文字颜色 3 2 7" xfId="284"/>
    <cellStyle name="20% - 强调文字颜色 2 2" xfId="285"/>
    <cellStyle name="计算 2 2 7" xfId="286"/>
    <cellStyle name="常规 22 3 4" xfId="287"/>
    <cellStyle name="常规 17 3 4" xfId="288"/>
    <cellStyle name="20% - 强调文字颜色 3 2 7 2" xfId="289"/>
    <cellStyle name="40% - 强调文字颜色 3 2 7" xfId="290"/>
    <cellStyle name="20% - 强调文字颜色 2 2 2" xfId="291"/>
    <cellStyle name="40% - 强调文字颜色 3 2 2 5 2" xfId="292"/>
    <cellStyle name="20% - 强调文字颜色 5 2 3 2 4" xfId="293"/>
    <cellStyle name="40% - 强调文字颜色 3 2 7 2" xfId="294"/>
    <cellStyle name="20% - 强调文字颜色 2 2 2 2" xfId="295"/>
    <cellStyle name="20% - 强调文字颜色 5 2 3 2 4 2" xfId="296"/>
    <cellStyle name="20% - 强调文字颜色 2 2 2 2 2" xfId="297"/>
    <cellStyle name="20% - 强调文字颜色 2 2 2 2 2 2" xfId="298"/>
    <cellStyle name="20% - 强调文字颜色 4 2 2 3 2" xfId="299"/>
    <cellStyle name="20% - 强调文字颜色 2 2 2 2 2 3" xfId="300"/>
    <cellStyle name="60% - 强调文字颜色 5 2 3 3 2" xfId="301"/>
    <cellStyle name="20% - 强调文字颜色 2 2 2 2 3" xfId="302"/>
    <cellStyle name="20% - 强调文字颜色 2 2 2 2 3 2" xfId="303"/>
    <cellStyle name="常规 3 8 2 2 2" xfId="304"/>
    <cellStyle name="20% - 强调文字颜色 2 2 2 2 4" xfId="305"/>
    <cellStyle name="汇总 2 7" xfId="306"/>
    <cellStyle name="40% - 强调文字颜色 1 2 2 2 5" xfId="307"/>
    <cellStyle name="20% - 强调文字颜色 2 2 2 2 4 2" xfId="308"/>
    <cellStyle name="标题 3 2 7" xfId="309"/>
    <cellStyle name="40% - 强调文字颜色 1 2 7 2" xfId="310"/>
    <cellStyle name="20% - 强调文字颜色 2 2 2 2 6" xfId="311"/>
    <cellStyle name="20% - 强调文字颜色 5 2 3 2 5" xfId="312"/>
    <cellStyle name="20% - 强调文字颜色 2 2 2 3" xfId="313"/>
    <cellStyle name="20% - 强调文字颜色 2 2 2 5" xfId="314"/>
    <cellStyle name="检查单元格 2 3 2 4" xfId="315"/>
    <cellStyle name="20% - 强调文字颜色 2 2 2 3 2" xfId="316"/>
    <cellStyle name="标题 3 2 7 4 2" xfId="317"/>
    <cellStyle name="20% - 强调文字颜色 2 2 2 6" xfId="318"/>
    <cellStyle name="检查单元格 2 3 2 5" xfId="319"/>
    <cellStyle name="20% - 强调文字颜色 2 2 2 3 3" xfId="320"/>
    <cellStyle name="差 2 11 3 2" xfId="321"/>
    <cellStyle name="20% - 强调文字颜色 5 2 3 2 6" xfId="322"/>
    <cellStyle name="20% - 强调文字颜色 2 2 2 4" xfId="323"/>
    <cellStyle name="20% - 强调文字颜色 2 2 3 5" xfId="324"/>
    <cellStyle name="20% - 强调文字颜色 2 2 2 4 2" xfId="325"/>
    <cellStyle name="20% - 强调文字颜色 2 2 4 5" xfId="326"/>
    <cellStyle name="20% - 强调文字颜色 2 2 2 5 2" xfId="327"/>
    <cellStyle name="20% - 强调文字颜色 2 2 2 6 2" xfId="328"/>
    <cellStyle name="20% - 强调文字颜色 2 2 2 7" xfId="329"/>
    <cellStyle name="20% - 强调文字颜色 6 2 2 3 2" xfId="330"/>
    <cellStyle name="40% - 强调文字颜色 3 2 8" xfId="331"/>
    <cellStyle name="20% - 强调文字颜色 2 2 3" xfId="332"/>
    <cellStyle name="20% - 强调文字颜色 2 2 3 2" xfId="333"/>
    <cellStyle name="20% - 强调文字颜色 2 2 3 2 2" xfId="334"/>
    <cellStyle name="20% - 强调文字颜色 2 2 3 2 2 3" xfId="335"/>
    <cellStyle name="常规 14 2 2 2 2" xfId="336"/>
    <cellStyle name="20% - 强调文字颜色 2 2 3 2 3" xfId="337"/>
    <cellStyle name="20% - 强调文字颜色 4 2 5 2" xfId="338"/>
    <cellStyle name="20% - 强调文字颜色 2 2 3 2 4" xfId="339"/>
    <cellStyle name="常规 9 3" xfId="340"/>
    <cellStyle name="40% - 强调文字颜色 1 4" xfId="341"/>
    <cellStyle name="20% - 强调文字颜色 2 2 3 2 4 2" xfId="342"/>
    <cellStyle name="20% - 强调文字颜色 4 2 5 3" xfId="343"/>
    <cellStyle name="20% - 强调文字颜色 2 2 3 2 5" xfId="344"/>
    <cellStyle name="常规 3 16 2" xfId="345"/>
    <cellStyle name="20% - 强调文字颜色 2 2 3 2 6" xfId="346"/>
    <cellStyle name="20% - 强调文字颜色 2 2 3 3" xfId="347"/>
    <cellStyle name="检查单元格 2 4 2 4" xfId="348"/>
    <cellStyle name="20% - 强调文字颜色 2 2 3 3 2" xfId="349"/>
    <cellStyle name="检查单元格 2 4 2 5" xfId="350"/>
    <cellStyle name="20% - 强调文字颜色 2 2 3 3 3" xfId="351"/>
    <cellStyle name="20% - 强调文字颜色 2 2 3 4" xfId="352"/>
    <cellStyle name="检查单元格 2 3" xfId="353"/>
    <cellStyle name="20% - 强调文字颜色 2 2 3 4 2" xfId="354"/>
    <cellStyle name="差 2 8 2 4" xfId="355"/>
    <cellStyle name="20% - 强调文字颜色 4 2 3 2 2" xfId="356"/>
    <cellStyle name="20% - 强调文字颜色 2 2 3 6" xfId="357"/>
    <cellStyle name="20% - 强调文字颜色 4 2 3 2 2 2" xfId="358"/>
    <cellStyle name="20% - 强调文字颜色 2 2 3 6 2" xfId="359"/>
    <cellStyle name="常规 21 2 2 2 2" xfId="360"/>
    <cellStyle name="常规 2 7 2" xfId="361"/>
    <cellStyle name="常规 16 2 2 2 2" xfId="362"/>
    <cellStyle name="20% - 强调文字颜色 4 2 3 2 3" xfId="363"/>
    <cellStyle name="20% - 强调文字颜色 2 2 3 7" xfId="364"/>
    <cellStyle name="20% - 强调文字颜色 6 2 2 3 3" xfId="365"/>
    <cellStyle name="好 2 2 6 2" xfId="366"/>
    <cellStyle name="60% - 强调文字颜色 1 2 3 2 2 2" xfId="367"/>
    <cellStyle name="20% - 强调文字颜色 2 2 4" xfId="368"/>
    <cellStyle name="20% - 强调文字颜色 2 2 4 2" xfId="369"/>
    <cellStyle name="20% - 强调文字颜色 2 2 4 3" xfId="370"/>
    <cellStyle name="20% - 强调文字颜色 2 2 4 4" xfId="371"/>
    <cellStyle name="20% - 强调文字颜色 2 2 5" xfId="372"/>
    <cellStyle name="常规 8 2 6" xfId="373"/>
    <cellStyle name="20% - 强调文字颜色 2 2 5 2" xfId="374"/>
    <cellStyle name="常规 8 2 7" xfId="375"/>
    <cellStyle name="20% - 强调文字颜色 2 2 5 3" xfId="376"/>
    <cellStyle name="40% - 强调文字颜色 1 2 3 2" xfId="377"/>
    <cellStyle name="计算 2 12 2 2 2" xfId="378"/>
    <cellStyle name="20% - 强调文字颜色 2 2 6" xfId="379"/>
    <cellStyle name="40% - 强调文字颜色 1 2 3 2 2" xfId="380"/>
    <cellStyle name="标题 5 8 2 3" xfId="381"/>
    <cellStyle name="20% - 强调文字颜色 2 2 6 2" xfId="382"/>
    <cellStyle name="40% - 强调文字颜色 1 2 3 2 3" xfId="383"/>
    <cellStyle name="标题 5 8 2 4" xfId="384"/>
    <cellStyle name="20% - 强调文字颜色 2 2 6 3" xfId="385"/>
    <cellStyle name="40% - 强调文字颜色 1 2 3 3" xfId="386"/>
    <cellStyle name="常规 6 2 2 4 2" xfId="387"/>
    <cellStyle name="20% - 强调文字颜色 2 2 7" xfId="388"/>
    <cellStyle name="40% - 强调文字颜色 1 2 3 4" xfId="389"/>
    <cellStyle name="汇总 2 7 4 2" xfId="390"/>
    <cellStyle name="20% - 强调文字颜色 5 3 2 2" xfId="391"/>
    <cellStyle name="20% - 强调文字颜色 2 2 8" xfId="392"/>
    <cellStyle name="20% - 强调文字颜色 3 2 2 4 2" xfId="393"/>
    <cellStyle name="20% - 强调文字颜色 3 2 8" xfId="394"/>
    <cellStyle name="20% - 强调文字颜色 2 3" xfId="395"/>
    <cellStyle name="常规 2 4 3 3" xfId="396"/>
    <cellStyle name="标题 1 2 6 2 2" xfId="397"/>
    <cellStyle name="40% - 强调文字颜色 2 2 2 2 2 3" xfId="398"/>
    <cellStyle name="20% - 强调文字颜色 2 3 2" xfId="399"/>
    <cellStyle name="20% - 强调文字颜色 2 3 2 2" xfId="400"/>
    <cellStyle name="20% - 强调文字颜色 6 2 2 4 2" xfId="401"/>
    <cellStyle name="20% - 强调文字颜色 2 3 3" xfId="402"/>
    <cellStyle name="20% - 强调文字颜色 5 2 3 2 2" xfId="403"/>
    <cellStyle name="差_2015功能预算正式本表4.30 2 4 2" xfId="404"/>
    <cellStyle name="20% - 强调文字颜色 2 4" xfId="405"/>
    <cellStyle name="常规 22 2 2 2 2" xfId="406"/>
    <cellStyle name="常规 17 2 2 2 2" xfId="407"/>
    <cellStyle name="20% - 强调文字颜色 5 2 3 2 3" xfId="408"/>
    <cellStyle name="差 3 5 2" xfId="409"/>
    <cellStyle name="20% - 强调文字颜色 2 5" xfId="410"/>
    <cellStyle name="20% - 强调文字颜色 4 2 2 5" xfId="411"/>
    <cellStyle name="常规 3 2 5" xfId="412"/>
    <cellStyle name="20% - 强调文字颜色 3 2" xfId="413"/>
    <cellStyle name="汇总 2 8" xfId="414"/>
    <cellStyle name="40% - 强调文字颜色 1 2 2 2 6" xfId="415"/>
    <cellStyle name="20% - 强调文字颜色 4 2 2 5 2" xfId="416"/>
    <cellStyle name="常规 3 2 5 2" xfId="417"/>
    <cellStyle name="60% - 强调文字颜色 1 2 2 3 3" xfId="418"/>
    <cellStyle name="40% - 强调文字颜色 4 2 7" xfId="419"/>
    <cellStyle name="20% - 强调文字颜色 3 2 2" xfId="420"/>
    <cellStyle name="常规 2 2 6 4" xfId="421"/>
    <cellStyle name="40% - 强调文字颜色 4 2 7 2" xfId="422"/>
    <cellStyle name="20% - 强调文字颜色 3 2 2 2" xfId="423"/>
    <cellStyle name="20% - 强调文字颜色 3 2 2 2 2" xfId="424"/>
    <cellStyle name="20% - 强调文字颜色 3 2 2 2 2 2" xfId="425"/>
    <cellStyle name="汇总 2 5 2" xfId="426"/>
    <cellStyle name="好 3 2 5" xfId="427"/>
    <cellStyle name="40% - 强调文字颜色 1 2 2 2 3 2" xfId="428"/>
    <cellStyle name="20% - 强调文字颜色 3 2 2 2 2 3" xfId="429"/>
    <cellStyle name="60% - 强调文字颜色 6 2 3 3 2" xfId="430"/>
    <cellStyle name="20% - 强调文字颜色 3 2 2 2 3" xfId="431"/>
    <cellStyle name="20% - 强调文字颜色 3 2 2 2 3 2" xfId="432"/>
    <cellStyle name="20% - 强调文字颜色 3 2 2 2 4 2" xfId="433"/>
    <cellStyle name="20% - 强调文字颜色 3 2 2 2 5" xfId="434"/>
    <cellStyle name="20% - 强调文字颜色 4 2 2 2 3 2" xfId="435"/>
    <cellStyle name="20% - 强调文字颜色 3 2 2 2 6" xfId="436"/>
    <cellStyle name="20% - 强调文字颜色 3 2 2 3" xfId="437"/>
    <cellStyle name="20% - 强调文字颜色 3 2 2 4" xfId="438"/>
    <cellStyle name="20% - 强调文字颜色 3 2 2 5" xfId="439"/>
    <cellStyle name="20% - 强调文字颜色 3 2 2 6" xfId="440"/>
    <cellStyle name="常规 3 3 6" xfId="441"/>
    <cellStyle name="差_2016年一般预入计划 2 2 2" xfId="442"/>
    <cellStyle name="标题 5 3 2 3" xfId="443"/>
    <cellStyle name="20% - 强调文字颜色 4 3" xfId="444"/>
    <cellStyle name="20% - 强调文字颜色 3 2 2 6 2" xfId="445"/>
    <cellStyle name="20% - 强调文字颜色 4 2 3 6" xfId="446"/>
    <cellStyle name="20% - 强调文字颜色 3 2 2 7" xfId="447"/>
    <cellStyle name="20% - 强调文字颜色 6 2 3 3 2" xfId="448"/>
    <cellStyle name="20% - 强调文字颜色 3 2 3 2 4 2" xfId="449"/>
    <cellStyle name="常规 3 2 5 3" xfId="450"/>
    <cellStyle name="40% - 强调文字颜色 4 2 8" xfId="451"/>
    <cellStyle name="20% - 强调文字颜色 3 2 3" xfId="452"/>
    <cellStyle name="20% - 强调文字颜色 3 2 3 2" xfId="453"/>
    <cellStyle name="20% - 强调文字颜色 3 2 3 2 2" xfId="454"/>
    <cellStyle name="差_2014年一般预入计划(市政府下达) 2 2 2 2" xfId="455"/>
    <cellStyle name="20% - 强调文字颜色 4 2 2 3 3" xfId="456"/>
    <cellStyle name="20% - 强调文字颜色 3 2 3 2 2 2" xfId="457"/>
    <cellStyle name="40% - 强调文字颜色 1 2 3 2 3 2" xfId="458"/>
    <cellStyle name="20% - 强调文字颜色 3 2 3 2 2 3" xfId="459"/>
    <cellStyle name="20% - 强调文字颜色 6 2 3 2" xfId="460"/>
    <cellStyle name="常规 20 2 2 2 2" xfId="461"/>
    <cellStyle name="常规 15 2 2 2 2" xfId="462"/>
    <cellStyle name="20% - 强调文字颜色 3 2 3 2 3" xfId="463"/>
    <cellStyle name="20% - 强调文字颜色 6 2 3 2 2" xfId="464"/>
    <cellStyle name="20% - 强调文字颜色 3 2 3 2 3 2" xfId="465"/>
    <cellStyle name="20% - 强调文字颜色 3 2 3 2 4" xfId="466"/>
    <cellStyle name="40% - 强调文字颜色 1 2 2 5 2" xfId="467"/>
    <cellStyle name="20% - 强调文字颜色 6 2 3 3" xfId="468"/>
    <cellStyle name="20% - 强调文字颜色 6 2 3 4" xfId="469"/>
    <cellStyle name="20% - 强调文字颜色 3 2 3 2 5" xfId="470"/>
    <cellStyle name="20% - 强调文字颜色 6 2 3 5" xfId="471"/>
    <cellStyle name="20% - 强调文字颜色 3 2 3 2 6" xfId="472"/>
    <cellStyle name="常规 10 2 3" xfId="473"/>
    <cellStyle name="20% - 强调文字颜色 3 2 3 3 2" xfId="474"/>
    <cellStyle name="20% - 强调文字颜色 6 2 4 2" xfId="475"/>
    <cellStyle name="常规 10 2 4" xfId="476"/>
    <cellStyle name="20% - 强调文字颜色 3 2 3 3 3" xfId="477"/>
    <cellStyle name="20% - 强调文字颜色 3 2 3 4" xfId="478"/>
    <cellStyle name="常规 10 3 3" xfId="479"/>
    <cellStyle name="20% - 强调文字颜色 3 2 3 4 2" xfId="480"/>
    <cellStyle name="20% - 强调文字颜色 4 2 8" xfId="481"/>
    <cellStyle name="汇总 2 2 2 2" xfId="482"/>
    <cellStyle name="20% - 强调文字颜色 3 2 3 5" xfId="483"/>
    <cellStyle name="汇总 2 2 2 2 2" xfId="484"/>
    <cellStyle name="常规 10 4 3" xfId="485"/>
    <cellStyle name="20% - 强调文字颜色 3 2 3 5 2" xfId="486"/>
    <cellStyle name="汇总 2 2 2 3" xfId="487"/>
    <cellStyle name="20% - 强调文字颜色 3 2 3 6" xfId="488"/>
    <cellStyle name="计算 2 16" xfId="489"/>
    <cellStyle name="标题 2 2 4 2 4" xfId="490"/>
    <cellStyle name="60% - 强调文字颜色 2 2 8" xfId="491"/>
    <cellStyle name="40% - 强调文字颜色 1 2 3" xfId="492"/>
    <cellStyle name="汇总 2 2 2 3 2" xfId="493"/>
    <cellStyle name="好_2010年12月税收计划完成情况通报表 2 2 3" xfId="494"/>
    <cellStyle name="20% - 强调文字颜色 3 2 3 6 2" xfId="495"/>
    <cellStyle name="汇总 2 2 2 4" xfId="496"/>
    <cellStyle name="20% - 强调文字颜色 3 2 3 7" xfId="497"/>
    <cellStyle name="20% - 强调文字颜色 6 2 3 3 3" xfId="498"/>
    <cellStyle name="汇总 2 13 2" xfId="499"/>
    <cellStyle name="好 2 3 6 2" xfId="500"/>
    <cellStyle name="40% - 强调文字颜色 5 2 6 2" xfId="501"/>
    <cellStyle name="20% - 强调文字颜色 3 2 4" xfId="502"/>
    <cellStyle name="汇总 2 13 2 2" xfId="503"/>
    <cellStyle name="差 2 6 2 4" xfId="504"/>
    <cellStyle name="20% - 强调文字颜色 3 2 4 2" xfId="505"/>
    <cellStyle name="20% - 强调文字颜色 3 2 4 2 2" xfId="506"/>
    <cellStyle name="标题 6 2 2" xfId="507"/>
    <cellStyle name="20% - 强调文字颜色 3 2 4 3" xfId="508"/>
    <cellStyle name="常规 11 2 3" xfId="509"/>
    <cellStyle name="20% - 强调文字颜色 3 2 4 3 2" xfId="510"/>
    <cellStyle name="20% - 强调文字颜色 3 2 4 4" xfId="511"/>
    <cellStyle name="汇总 2 2 3 2" xfId="512"/>
    <cellStyle name="20% - 强调文字颜色 3 2 4 5" xfId="513"/>
    <cellStyle name="汇总 2 13 3" xfId="514"/>
    <cellStyle name="40% - 强调文字颜色 5 2 6 3" xfId="515"/>
    <cellStyle name="20% - 强调文字颜色 3 2 5" xfId="516"/>
    <cellStyle name="20% - 强调文字颜色 3 2 5 2" xfId="517"/>
    <cellStyle name="20% - 强调文字颜色 3 2 5 3" xfId="518"/>
    <cellStyle name="汇总 2 13 4" xfId="519"/>
    <cellStyle name="20% - 强调文字颜色 3 2 6" xfId="520"/>
    <cellStyle name="常规 22 2 4" xfId="521"/>
    <cellStyle name="常规 17 2 4" xfId="522"/>
    <cellStyle name="20% - 强调文字颜色 3 2 6 2" xfId="523"/>
    <cellStyle name="20% - 强调文字颜色 6 2 2 2 2" xfId="524"/>
    <cellStyle name="常规 22 2 5" xfId="525"/>
    <cellStyle name="常规 17 2 5" xfId="526"/>
    <cellStyle name="20% - 强调文字颜色 3 2 6 3" xfId="527"/>
    <cellStyle name="好_2016年新宾县一般公共预算收入预算表 3" xfId="528"/>
    <cellStyle name="好_2014年一般预入计划(市政府下达) 2 2 2 3" xfId="529"/>
    <cellStyle name="20% - 强调文字颜色 3 3 2 2" xfId="530"/>
    <cellStyle name="20% - 强调文字颜色 6 2 3 4 2" xfId="531"/>
    <cellStyle name="20% - 强调文字颜色 3 3 3" xfId="532"/>
    <cellStyle name="20% - 强调文字颜色 5 2 3 3 2" xfId="533"/>
    <cellStyle name="60% - 强调文字颜色 1 2" xfId="534"/>
    <cellStyle name="20% - 强调文字颜色 4 2 2 7" xfId="535"/>
    <cellStyle name="常规 3 2 7" xfId="536"/>
    <cellStyle name="20% - 强调文字颜色 3 4" xfId="537"/>
    <cellStyle name="20% - 强调文字颜色 5 2 3 3 3" xfId="538"/>
    <cellStyle name="常规 3 2 8" xfId="539"/>
    <cellStyle name="20% - 强调文字颜色 3 5" xfId="540"/>
    <cellStyle name="20% - 强调文字颜色 4 2 3 5" xfId="541"/>
    <cellStyle name="常规 3 3 5" xfId="542"/>
    <cellStyle name="标题 5 3 2 2" xfId="543"/>
    <cellStyle name="20% - 强调文字颜色 4 2" xfId="544"/>
    <cellStyle name="40% - 强调文字颜色 1 2 3 2 6" xfId="545"/>
    <cellStyle name="常规 19 3 4" xfId="546"/>
    <cellStyle name="20% - 强调文字颜色 4 2 3 5 2" xfId="547"/>
    <cellStyle name="汇总 2 14" xfId="548"/>
    <cellStyle name="好 2 3 7" xfId="549"/>
    <cellStyle name="常规 3 3 5 2" xfId="550"/>
    <cellStyle name="标题 5 3 2 2 2" xfId="551"/>
    <cellStyle name="40% - 强调文字颜色 5 2 7" xfId="552"/>
    <cellStyle name="20% - 强调文字颜色 4 2 2" xfId="553"/>
    <cellStyle name="汇总 2 14 2" xfId="554"/>
    <cellStyle name="40% - 强调文字颜色 5 2 7 2" xfId="555"/>
    <cellStyle name="20% - 强调文字颜色 4 2 2 2" xfId="556"/>
    <cellStyle name="差 2 7 2 4" xfId="557"/>
    <cellStyle name="20% - 强调文字颜色 4 2 2 2 2" xfId="558"/>
    <cellStyle name="20% - 强调文字颜色 4 2 2 2 2 2" xfId="559"/>
    <cellStyle name="20% - 强调文字颜色 4 2 2 2 2 3" xfId="560"/>
    <cellStyle name="20% - 强调文字颜色 4 2 2 2 3" xfId="561"/>
    <cellStyle name="40% - 强调文字颜色 1 2 3 2 2 2" xfId="562"/>
    <cellStyle name="20% - 强调文字颜色 4 2 2 2 4" xfId="563"/>
    <cellStyle name="20% - 强调文字颜色 4 2 2 2 4 2" xfId="564"/>
    <cellStyle name="40% - 强调文字颜色 1 2 3 2 2 3" xfId="565"/>
    <cellStyle name="汇总 2 3 3 2" xfId="566"/>
    <cellStyle name="20% - 强调文字颜色 4 2 2 2 5" xfId="567"/>
    <cellStyle name="汇总 2 3 3 3" xfId="568"/>
    <cellStyle name="20% - 强调文字颜色 4 2 2 2 6" xfId="569"/>
    <cellStyle name="汇总 2 14 3" xfId="570"/>
    <cellStyle name="20% - 强调文字颜色 4 2 2 3" xfId="571"/>
    <cellStyle name="20% - 强调文字颜色 4 2 2 4" xfId="572"/>
    <cellStyle name="常规 18 2 4" xfId="573"/>
    <cellStyle name="20% - 强调文字颜色 4 2 2 4 2" xfId="574"/>
    <cellStyle name="20% - 强调文字颜色 6 2 4 3 2" xfId="575"/>
    <cellStyle name="汇总 2 15" xfId="576"/>
    <cellStyle name="标题 5 3 2 2 3" xfId="577"/>
    <cellStyle name="40% - 强调文字颜色 5 2 8" xfId="578"/>
    <cellStyle name="20% - 强调文字颜色 4 2 3" xfId="579"/>
    <cellStyle name="汇总 2 15 2" xfId="580"/>
    <cellStyle name="20% - 强调文字颜色 4 2 3 2" xfId="581"/>
    <cellStyle name="20% - 强调文字颜色 4 2 3 2 2 3" xfId="582"/>
    <cellStyle name="常规 2 7 2 2" xfId="583"/>
    <cellStyle name="20% - 强调文字颜色 4 2 3 2 3 2" xfId="584"/>
    <cellStyle name="20% - 强调文字颜色 4 2 3 2 4 2" xfId="585"/>
    <cellStyle name="汇总 2 4 3 2" xfId="586"/>
    <cellStyle name="常规 2 7 4" xfId="587"/>
    <cellStyle name="20% - 强调文字颜色 4 2 3 2 5" xfId="588"/>
    <cellStyle name="常规 2 7 5" xfId="589"/>
    <cellStyle name="20% - 强调文字颜色 4 2 3 2 6" xfId="590"/>
    <cellStyle name="20% - 强调文字颜色 4 2 3 3" xfId="591"/>
    <cellStyle name="20% - 强调文字颜色 4 2 3 3 2" xfId="592"/>
    <cellStyle name="常规 2 8 2" xfId="593"/>
    <cellStyle name="差_2014年一般预入计划(市政府下达) 2 3 2 2" xfId="594"/>
    <cellStyle name="20% - 强调文字颜色 4 2 3 3 3" xfId="595"/>
    <cellStyle name="20% - 强调文字颜色 4 2 3 4" xfId="596"/>
    <cellStyle name="常规 19 2 4" xfId="597"/>
    <cellStyle name="20% - 强调文字颜色 4 2 3 4 2" xfId="598"/>
    <cellStyle name="常规 3 3 6 2" xfId="599"/>
    <cellStyle name="差_2016年一般预入计划 2 2 2 2" xfId="600"/>
    <cellStyle name="标题 5 3 2 3 2" xfId="601"/>
    <cellStyle name="20% - 强调文字颜色 4 3 2" xfId="602"/>
    <cellStyle name="20% - 强调文字颜色 4 2 3 6 2" xfId="603"/>
    <cellStyle name="20% - 强调文字颜色 5 2 3 4 2" xfId="604"/>
    <cellStyle name="常规 3 3 7" xfId="605"/>
    <cellStyle name="差_2016年一般预入计划 2 2 3" xfId="606"/>
    <cellStyle name="标题 5 3 2 4" xfId="607"/>
    <cellStyle name="20% - 强调文字颜色 4 4" xfId="608"/>
    <cellStyle name="60% - 强调文字颜色 2 2" xfId="609"/>
    <cellStyle name="20% - 强调文字颜色 4 2 3 7" xfId="610"/>
    <cellStyle name="汇总 2 16" xfId="611"/>
    <cellStyle name="20% - 强调文字颜色 4 2 4" xfId="612"/>
    <cellStyle name="20% - 强调文字颜色 4 2 4 2" xfId="613"/>
    <cellStyle name="差 2 9 2 4" xfId="614"/>
    <cellStyle name="20% - 强调文字颜色 4 2 4 2 2" xfId="615"/>
    <cellStyle name="20% - 强调文字颜色 4 2 4 4" xfId="616"/>
    <cellStyle name="常规 3 4 5" xfId="617"/>
    <cellStyle name="标题 5 3 3 2" xfId="618"/>
    <cellStyle name="40% - 强调文字颜色 2 2 3 2 4" xfId="619"/>
    <cellStyle name="20% - 强调文字颜色 5 2" xfId="620"/>
    <cellStyle name="20% - 强调文字颜色 4 2 4 5" xfId="621"/>
    <cellStyle name="20% - 强调文字颜色 4 2 5" xfId="622"/>
    <cellStyle name="20% - 强调文字颜色 4 2 6" xfId="623"/>
    <cellStyle name="标题 4 2 15" xfId="624"/>
    <cellStyle name="20% - 强调文字颜色 4 2 6 2" xfId="625"/>
    <cellStyle name="常规 10 3 2 2" xfId="626"/>
    <cellStyle name="20% - 强调文字颜色 4 2 7 2" xfId="627"/>
    <cellStyle name="差_2016年一般预入计划 2 2 2 4" xfId="628"/>
    <cellStyle name="差_2016年一般预入计划 2 2 2 2 2" xfId="629"/>
    <cellStyle name="20% - 强调文字颜色 4 3 2 2" xfId="630"/>
    <cellStyle name="差_2016年一般预入计划 2 2 2 3" xfId="631"/>
    <cellStyle name="标题 1 2 12 2 2 2" xfId="632"/>
    <cellStyle name="20% - 强调文字颜色 4 3 3" xfId="633"/>
    <cellStyle name="汇总 2 6 4" xfId="634"/>
    <cellStyle name="常规 3 4 5 2" xfId="635"/>
    <cellStyle name="40% - 强调文字颜色 6 2 7" xfId="636"/>
    <cellStyle name="40% - 强调文字颜色 2 2 3 2 4 2" xfId="637"/>
    <cellStyle name="20% - 强调文字颜色 5 2 2" xfId="638"/>
    <cellStyle name="20% - 强调文字颜色 5 2 2 2 2" xfId="639"/>
    <cellStyle name="40% - 强调文字颜色 1 2 3 5" xfId="640"/>
    <cellStyle name="20% - 强调文字颜色 5 2 2 2 2 2" xfId="641"/>
    <cellStyle name="40% - 强调文字颜色 1 2 3 5 2" xfId="642"/>
    <cellStyle name="20% - 强调文字颜色 5 2 2 2 2 3" xfId="643"/>
    <cellStyle name="20% - 强调文字颜色 5 2 2 2 3" xfId="644"/>
    <cellStyle name="40% - 强调文字颜色 1 2 3 6" xfId="645"/>
    <cellStyle name="常规 11 2 5" xfId="646"/>
    <cellStyle name="20% - 强调文字颜色 5 2 2 2 3 2" xfId="647"/>
    <cellStyle name="40% - 强调文字颜色 1 2 3 6 2" xfId="648"/>
    <cellStyle name="好 2 10" xfId="649"/>
    <cellStyle name="20% - 强调文字颜色 5 2 2 2 4" xfId="650"/>
    <cellStyle name="40% - 强调文字颜色 1 2 3 7" xfId="651"/>
    <cellStyle name="好 2 11" xfId="652"/>
    <cellStyle name="20% - 强调文字颜色 5 2 2 2 5" xfId="653"/>
    <cellStyle name="好 2 12" xfId="654"/>
    <cellStyle name="差 2 10 3 2" xfId="655"/>
    <cellStyle name="20% - 强调文字颜色 5 2 2 2 6" xfId="656"/>
    <cellStyle name="20% - 强调文字颜色 5 2 2 3" xfId="657"/>
    <cellStyle name="标题 1 3" xfId="658"/>
    <cellStyle name="20% - 强调文字颜色 5 2 2 3 2" xfId="659"/>
    <cellStyle name="40% - 强调文字颜色 1 2 4 5" xfId="660"/>
    <cellStyle name="标题 1 4" xfId="661"/>
    <cellStyle name="20% - 强调文字颜色 5 2 2 3 3" xfId="662"/>
    <cellStyle name="20% - 强调文字颜色 5 2 2 4" xfId="663"/>
    <cellStyle name="标题 2 3" xfId="664"/>
    <cellStyle name="20% - 强调文字颜色 5 2 2 4 2" xfId="665"/>
    <cellStyle name="20% - 强调文字颜色 5 2 2 5" xfId="666"/>
    <cellStyle name="标题 3 3" xfId="667"/>
    <cellStyle name="标题 1 2 16" xfId="668"/>
    <cellStyle name="20% - 强调文字颜色 5 2 2 5 2" xfId="669"/>
    <cellStyle name="20% - 强调文字颜色 5 2 2 6" xfId="670"/>
    <cellStyle name="标题 4 3" xfId="671"/>
    <cellStyle name="20% - 强调文字颜色 5 2 2 6 2" xfId="672"/>
    <cellStyle name="20% - 强调文字颜色 5 2 2 7" xfId="673"/>
    <cellStyle name="汇总 2 6 5" xfId="674"/>
    <cellStyle name="40% - 强调文字颜色 6 2 8" xfId="675"/>
    <cellStyle name="20% - 强调文字颜色 5 2 3" xfId="676"/>
    <cellStyle name="20% - 强调文字颜色 5 2 3 2" xfId="677"/>
    <cellStyle name="20% - 强调文字颜色 5 2 3 2 2 3" xfId="678"/>
    <cellStyle name="20% - 强调文字颜色 6 2 2 5 2" xfId="679"/>
    <cellStyle name="20% - 强调文字颜色 5 2 3 2 3 2" xfId="680"/>
    <cellStyle name="常规 3 4 7" xfId="681"/>
    <cellStyle name="差_2016年一般预入计划 2 3 3" xfId="682"/>
    <cellStyle name="40% - 强调文字颜色 2 2 3 2 6" xfId="683"/>
    <cellStyle name="20% - 强调文字颜色 5 4" xfId="684"/>
    <cellStyle name="20% - 强调文字颜色 5 2 3 5 2" xfId="685"/>
    <cellStyle name="解释性文本 2 11 2 2" xfId="686"/>
    <cellStyle name="常规 6 3 2 2 2" xfId="687"/>
    <cellStyle name="20% - 强调文字颜色 6 4" xfId="688"/>
    <cellStyle name="20% - 强调文字颜色 5 2 3 6 2" xfId="689"/>
    <cellStyle name="20% - 强调文字颜色 5 2 4" xfId="690"/>
    <cellStyle name="标题 2 2 10 2 2 2" xfId="691"/>
    <cellStyle name="20% - 强调文字颜色 6 2 5" xfId="692"/>
    <cellStyle name="20% - 强调文字颜色 5 2 4 2" xfId="693"/>
    <cellStyle name="20% - 强调文字颜色 6 2 5 2" xfId="694"/>
    <cellStyle name="20% - 强调文字颜色 5 2 4 2 2" xfId="695"/>
    <cellStyle name="20% - 强调文字颜色 6 2 6" xfId="696"/>
    <cellStyle name="20% - 强调文字颜色 5 2 4 3" xfId="697"/>
    <cellStyle name="20% - 强调文字颜色 6 2 6 2" xfId="698"/>
    <cellStyle name="20% - 强调文字颜色 5 2 4 3 2" xfId="699"/>
    <cellStyle name="常规 12 3 2" xfId="700"/>
    <cellStyle name="20% - 强调文字颜色 6 2 7" xfId="701"/>
    <cellStyle name="20% - 强调文字颜色 5 2 4 4" xfId="702"/>
    <cellStyle name="常规 12 3 3" xfId="703"/>
    <cellStyle name="20% - 强调文字颜色 6 2 8" xfId="704"/>
    <cellStyle name="20% - 强调文字颜色 5 2 4 5" xfId="705"/>
    <cellStyle name="好_2016年一般预入计划 2 2" xfId="706"/>
    <cellStyle name="标题 5 10" xfId="707"/>
    <cellStyle name="20% - 强调文字颜色 5 2 5" xfId="708"/>
    <cellStyle name="好_2016年一般预入计划 2 2 3" xfId="709"/>
    <cellStyle name="好 2 9" xfId="710"/>
    <cellStyle name="标题 5 10 3" xfId="711"/>
    <cellStyle name="20% - 强调文字颜色 5 2 5 3" xfId="712"/>
    <cellStyle name="好_2016年一般预入计划 2 3" xfId="713"/>
    <cellStyle name="标题 5 11" xfId="714"/>
    <cellStyle name="20% - 强调文字颜色 5 2 6" xfId="715"/>
    <cellStyle name="好_2016年一般预入计划 2 3 2" xfId="716"/>
    <cellStyle name="标题 5 11 2" xfId="717"/>
    <cellStyle name="60% - 强调文字颜色 4 2 5" xfId="718"/>
    <cellStyle name="20% - 强调文字颜色 5 2 6 2" xfId="719"/>
    <cellStyle name="好_2016年一般预入计划 2 3 3" xfId="720"/>
    <cellStyle name="标题 5 11 3" xfId="721"/>
    <cellStyle name="标题 2 2 6 2 2" xfId="722"/>
    <cellStyle name="60% - 强调文字颜色 4 2 6" xfId="723"/>
    <cellStyle name="20% - 强调文字颜色 5 2 6 3" xfId="724"/>
    <cellStyle name="检查单元格 2 2 4" xfId="725"/>
    <cellStyle name="好_2016年一般预入计划 2 4 2" xfId="726"/>
    <cellStyle name="常规 23" xfId="727"/>
    <cellStyle name="常规 18" xfId="728"/>
    <cellStyle name="标题 5 12 2" xfId="729"/>
    <cellStyle name="20% - 强调文字颜色 5 2 7 2" xfId="730"/>
    <cellStyle name="好_2016年一般预入计划 2 5" xfId="731"/>
    <cellStyle name="标题 5 13" xfId="732"/>
    <cellStyle name="20% - 强调文字颜色 5 2 8" xfId="733"/>
    <cellStyle name="常规 3 4 6" xfId="734"/>
    <cellStyle name="差_2016年一般预入计划 2 3 2" xfId="735"/>
    <cellStyle name="标题 5 3 3 3" xfId="736"/>
    <cellStyle name="40% - 强调文字颜色 2 2 3 2 5" xfId="737"/>
    <cellStyle name="20% - 强调文字颜色 5 3" xfId="738"/>
    <cellStyle name="汇总 2 7 4" xfId="739"/>
    <cellStyle name="常规 3 4 6 2" xfId="740"/>
    <cellStyle name="差_2016年一般预入计划 2 3 2 2" xfId="741"/>
    <cellStyle name="20% - 强调文字颜色 5 3 2" xfId="742"/>
    <cellStyle name="差_2016年一般预入计划 2 3 4" xfId="743"/>
    <cellStyle name="20% - 强调文字颜色 5 5" xfId="744"/>
    <cellStyle name="常规 3 5 5" xfId="745"/>
    <cellStyle name="标题 5 3 4 2" xfId="746"/>
    <cellStyle name="20% - 强调文字颜色 6 2" xfId="747"/>
    <cellStyle name="常规 3 5 5 2" xfId="748"/>
    <cellStyle name="常规 13 7" xfId="749"/>
    <cellStyle name="20% - 强调文字颜色 6 2 2" xfId="750"/>
    <cellStyle name="20% - 强调文字颜色 6 2 2 2" xfId="751"/>
    <cellStyle name="常规 2 2 9" xfId="752"/>
    <cellStyle name="差 2 6 3" xfId="753"/>
    <cellStyle name="20% - 强调文字颜色 6 2 2 2 2 2" xfId="754"/>
    <cellStyle name="检查单元格 2 2 3 2" xfId="755"/>
    <cellStyle name="常规 22 2" xfId="756"/>
    <cellStyle name="常规 17 2" xfId="757"/>
    <cellStyle name="差 2 6 4" xfId="758"/>
    <cellStyle name="20% - 强调文字颜色 6 2 2 2 2 3" xfId="759"/>
    <cellStyle name="20% - 强调文字颜色 6 2 2 2 3" xfId="760"/>
    <cellStyle name="差 2 7 3" xfId="761"/>
    <cellStyle name="标题 5 2 2 6" xfId="762"/>
    <cellStyle name="20% - 强调文字颜色 6 2 2 2 3 2" xfId="763"/>
    <cellStyle name="20% - 强调文字颜色 6 2 2 2 4" xfId="764"/>
    <cellStyle name="差 2 8 3" xfId="765"/>
    <cellStyle name="20% - 强调文字颜色 6 2 2 2 4 2" xfId="766"/>
    <cellStyle name="计算 2 15 2" xfId="767"/>
    <cellStyle name="60% - 强调文字颜色 2 2 7 2" xfId="768"/>
    <cellStyle name="40% - 强调文字颜色 1 2 2 2" xfId="769"/>
    <cellStyle name="20% - 强调文字颜色 6 2 2 2 5" xfId="770"/>
    <cellStyle name="计算 2 15 3" xfId="771"/>
    <cellStyle name="40% - 强调文字颜色 1 2 2 3" xfId="772"/>
    <cellStyle name="20% - 强调文字颜色 6 2 2 2 6" xfId="773"/>
    <cellStyle name="40% - 强调文字颜色 1 2 2 4 2" xfId="774"/>
    <cellStyle name="20% - 强调文字颜色 6 2 2 3" xfId="775"/>
    <cellStyle name="20% - 强调文字颜色 6 2 2 4" xfId="776"/>
    <cellStyle name="20% - 强调文字颜色 6 2 2 5" xfId="777"/>
    <cellStyle name="20% - 强调文字颜色 6 2 2 6" xfId="778"/>
    <cellStyle name="20% - 强调文字颜色 6 2 2 6 2" xfId="779"/>
    <cellStyle name="计算 2 8 2 2" xfId="780"/>
    <cellStyle name="标题 1 2 7 3 2" xfId="781"/>
    <cellStyle name="20% - 强调文字颜色 6 2 2 7" xfId="782"/>
    <cellStyle name="常规 13 8" xfId="783"/>
    <cellStyle name="20% - 强调文字颜色 6 2 3" xfId="784"/>
    <cellStyle name="20% - 强调文字颜色 6 2 3 2 2 2" xfId="785"/>
    <cellStyle name="检查单元格 3 2 3 2" xfId="786"/>
    <cellStyle name="20% - 强调文字颜色 6 2 3 2 2 3" xfId="787"/>
    <cellStyle name="40% - 强调文字颜色 1 2 3 2 4 2" xfId="788"/>
    <cellStyle name="常规 18 2 2 2 2" xfId="789"/>
    <cellStyle name="20% - 强调文字颜色 6 2 3 2 3" xfId="790"/>
    <cellStyle name="20% - 强调文字颜色 6 2 3 2 3 2" xfId="791"/>
    <cellStyle name="40% - 强调文字颜色 4 2 2 5 2" xfId="792"/>
    <cellStyle name="20% - 强调文字颜色 6 2 3 2 4" xfId="793"/>
    <cellStyle name="检查单元格 2 5 3" xfId="794"/>
    <cellStyle name="常规 9 2 2 2" xfId="795"/>
    <cellStyle name="标题 3 2 11 5" xfId="796"/>
    <cellStyle name="40% - 强调文字颜色 1 3 2 2" xfId="797"/>
    <cellStyle name="20% - 强调文字颜色 6 2 3 2 5" xfId="798"/>
    <cellStyle name="20% - 强调文字颜色 6 2 3 5 2" xfId="799"/>
    <cellStyle name="20% - 强调文字颜色 6 2 3 6" xfId="800"/>
    <cellStyle name="20% - 强调文字颜色 6 2 3 6 2" xfId="801"/>
    <cellStyle name="计算 2 8 3 2" xfId="802"/>
    <cellStyle name="标题 1 2 7 4 2" xfId="803"/>
    <cellStyle name="20% - 强调文字颜色 6 2 3 7" xfId="804"/>
    <cellStyle name="常规 13 9" xfId="805"/>
    <cellStyle name="20% - 强调文字颜色 6 2 4" xfId="806"/>
    <cellStyle name="20% - 强调文字颜色 6 2 4 2 2" xfId="807"/>
    <cellStyle name="常规 10 2 5" xfId="808"/>
    <cellStyle name="40% - 强调文字颜色 1 2 2 6 2" xfId="809"/>
    <cellStyle name="20% - 强调文字颜色 6 2 4 3" xfId="810"/>
    <cellStyle name="20% - 强调文字颜色 6 2 4 4" xfId="811"/>
    <cellStyle name="20% - 强调文字颜色 6 2 4 5" xfId="812"/>
    <cellStyle name="20% - 强调文字颜色 6 2 5 3" xfId="813"/>
    <cellStyle name="20% - 强调文字颜色 6 2 6 3" xfId="814"/>
    <cellStyle name="40% - 强调文字颜色 1 2 4" xfId="815"/>
    <cellStyle name="计算 2 12 2 3" xfId="816"/>
    <cellStyle name="常规 12 3 2 2" xfId="817"/>
    <cellStyle name="20% - 强调文字颜色 6 2 7 2" xfId="818"/>
    <cellStyle name="常规 3 5 6" xfId="819"/>
    <cellStyle name="差_2016年一般预入计划 2 4 2" xfId="820"/>
    <cellStyle name="20% - 强调文字颜色 6 3" xfId="821"/>
    <cellStyle name="常规 14 7" xfId="822"/>
    <cellStyle name="60% - 强调文字颜色 5 2 2 2 4" xfId="823"/>
    <cellStyle name="20% - 强调文字颜色 6 3 2" xfId="824"/>
    <cellStyle name="20% - 强调文字颜色 6 3 2 2" xfId="825"/>
    <cellStyle name="常规 14 8" xfId="826"/>
    <cellStyle name="no dec" xfId="827"/>
    <cellStyle name="20% - 强调文字颜色 6 3 3" xfId="828"/>
    <cellStyle name="解释性文本 2 11 2 3" xfId="829"/>
    <cellStyle name="20% - 强调文字颜色 6 5" xfId="830"/>
    <cellStyle name="计算 2 15" xfId="831"/>
    <cellStyle name="标题 2 2 4 2 3" xfId="832"/>
    <cellStyle name="60% - 强调文字颜色 2 2 7" xfId="833"/>
    <cellStyle name="40% - 强调文字颜色 1 2 2" xfId="834"/>
    <cellStyle name="汇总 2 4" xfId="835"/>
    <cellStyle name="标题 4 2 3 2 6" xfId="836"/>
    <cellStyle name="40% - 强调文字颜色 1 2 2 2 2" xfId="837"/>
    <cellStyle name="汇总 2 5" xfId="838"/>
    <cellStyle name="40% - 强调文字颜色 1 2 2 2 3" xfId="839"/>
    <cellStyle name="汇总 2 6" xfId="840"/>
    <cellStyle name="40% - 强调文字颜色 1 2 2 2 4" xfId="841"/>
    <cellStyle name="汇总 2 6 2" xfId="842"/>
    <cellStyle name="40% - 强调文字颜色 6 2 5" xfId="843"/>
    <cellStyle name="40% - 强调文字颜色 1 2 2 2 4 2" xfId="844"/>
    <cellStyle name="40% - 强调文字颜色 1 2 2 4" xfId="845"/>
    <cellStyle name="40% - 强调文字颜色 1 2 2 6" xfId="846"/>
    <cellStyle name="40% - 强调文字颜色 1 2 2 7" xfId="847"/>
    <cellStyle name="40% - 强调文字颜色 1 2 3 2 4" xfId="848"/>
    <cellStyle name="40% - 强调文字颜色 1 2 3 2 5" xfId="849"/>
    <cellStyle name="40% - 强调文字颜色 1 2 3 4 2" xfId="850"/>
    <cellStyle name="40% - 强调文字颜色 1 2 4 2 2" xfId="851"/>
    <cellStyle name="40% - 强调文字颜色 1 2 4 3" xfId="852"/>
    <cellStyle name="40% - 强调文字颜色 1 2 4 3 2" xfId="853"/>
    <cellStyle name="标题 1 2" xfId="854"/>
    <cellStyle name="40% - 强调文字颜色 1 2 4 4" xfId="855"/>
    <cellStyle name="40% - 强调文字颜色 1 2 5" xfId="856"/>
    <cellStyle name="40% - 强调文字颜色 1 2 5 2" xfId="857"/>
    <cellStyle name="解释性文本 2 3 2 2 2" xfId="858"/>
    <cellStyle name="40% - 强调文字颜色 1 2 5 3" xfId="859"/>
    <cellStyle name="40% - 强调文字颜色 1 2 6" xfId="860"/>
    <cellStyle name="解释性文本 2 3 2 3 2" xfId="861"/>
    <cellStyle name="好_2014年一般预入计划(市政府下达) 5" xfId="862"/>
    <cellStyle name="标题 1 2 14" xfId="863"/>
    <cellStyle name="40% - 强调文字颜色 1 2 6 3" xfId="864"/>
    <cellStyle name="40% - 强调文字颜色 1 2 7" xfId="865"/>
    <cellStyle name="常规 9 2" xfId="866"/>
    <cellStyle name="常规 3 11 2 4" xfId="867"/>
    <cellStyle name="标题 2 2 14 3" xfId="868"/>
    <cellStyle name="40% - 强调文字颜色 1 3" xfId="869"/>
    <cellStyle name="常规 9 2 2" xfId="870"/>
    <cellStyle name="40% - 强调文字颜色 1 3 2" xfId="871"/>
    <cellStyle name="常规 9 2 3" xfId="872"/>
    <cellStyle name="40% - 强调文字颜色 1 3 3" xfId="873"/>
    <cellStyle name="常规 9 4" xfId="874"/>
    <cellStyle name="常规 4 7 2" xfId="875"/>
    <cellStyle name="40% - 强调文字颜色 1 5" xfId="876"/>
    <cellStyle name="常规 2 4 3 2" xfId="877"/>
    <cellStyle name="40% - 强调文字颜色 2 2 2 2 2 2" xfId="878"/>
    <cellStyle name="常规 2 4 4 2" xfId="879"/>
    <cellStyle name="40% - 强调文字颜色 2 2 2 2 3 2" xfId="880"/>
    <cellStyle name="常规 2 4 5" xfId="881"/>
    <cellStyle name="标题 5 2 3 2" xfId="882"/>
    <cellStyle name="40% - 强调文字颜色 2 2 2 2 4" xfId="883"/>
    <cellStyle name="40% - 强调文字颜色 2 2 2 2 4 2" xfId="884"/>
    <cellStyle name="常规 2 4 6" xfId="885"/>
    <cellStyle name="标题 5 2 3 3" xfId="886"/>
    <cellStyle name="40% - 强调文字颜色 2 2 2 2 5" xfId="887"/>
    <cellStyle name="40% - 强调文字颜色 2 2 2 2 6" xfId="888"/>
    <cellStyle name="40% - 强调文字颜色 2 2 2 3" xfId="889"/>
    <cellStyle name="常规 2 5 3" xfId="890"/>
    <cellStyle name="40% - 强调文字颜色 2 2 2 3 2" xfId="891"/>
    <cellStyle name="常规 2 5 4" xfId="892"/>
    <cellStyle name="40% - 强调文字颜色 2 2 2 3 3" xfId="893"/>
    <cellStyle name="40% - 强调文字颜色 2 2 2 4" xfId="894"/>
    <cellStyle name="常规 2 6 3" xfId="895"/>
    <cellStyle name="40% - 强调文字颜色 2 2 2 4 2" xfId="896"/>
    <cellStyle name="40% - 强调文字颜色 2 2 2 5" xfId="897"/>
    <cellStyle name="40% - 强调文字颜色 2 2 2 6" xfId="898"/>
    <cellStyle name="常规 2 8 3" xfId="899"/>
    <cellStyle name="40% - 强调文字颜色 2 2 2 6 2" xfId="900"/>
    <cellStyle name="常规 19 4 2" xfId="901"/>
    <cellStyle name="40% - 强调文字颜色 2 2 2 7" xfId="902"/>
    <cellStyle name="好_2015功能预算正式本表4.30 2 6" xfId="903"/>
    <cellStyle name="标题 2 2 5 2 4" xfId="904"/>
    <cellStyle name="60% - 强调文字颜色 3 2 8" xfId="905"/>
    <cellStyle name="40% - 强调文字颜色 2 2 3" xfId="906"/>
    <cellStyle name="40% - 强调文字颜色 2 2 3 2" xfId="907"/>
    <cellStyle name="汇总 2 4 4" xfId="908"/>
    <cellStyle name="常规 3 4 3 2" xfId="909"/>
    <cellStyle name="40% - 强调文字颜色 2 2 3 2 2 2" xfId="910"/>
    <cellStyle name="汇总 2 4 5" xfId="911"/>
    <cellStyle name="常规 3 4 3 3" xfId="912"/>
    <cellStyle name="40% - 强调文字颜色 2 2 3 2 2 3" xfId="913"/>
    <cellStyle name="好 3 2 3 2" xfId="914"/>
    <cellStyle name="常规 3 4 4" xfId="915"/>
    <cellStyle name="40% - 强调文字颜色 2 2 3 2 3" xfId="916"/>
    <cellStyle name="汇总 2 5 4" xfId="917"/>
    <cellStyle name="常规 3 4 4 2" xfId="918"/>
    <cellStyle name="40% - 强调文字颜色 2 2 3 2 3 2" xfId="919"/>
    <cellStyle name="40% - 强调文字颜色 2 2 3 3" xfId="920"/>
    <cellStyle name="常规 3 5 3" xfId="921"/>
    <cellStyle name="40% - 强调文字颜色 2 2 3 3 2" xfId="922"/>
    <cellStyle name="常规 3 5 4" xfId="923"/>
    <cellStyle name="40% - 强调文字颜色 2 2 3 3 3" xfId="924"/>
    <cellStyle name="40% - 强调文字颜色 2 2 3 4" xfId="925"/>
    <cellStyle name="常规 3 6 3" xfId="926"/>
    <cellStyle name="40% - 强调文字颜色 2 2 3 4 2" xfId="927"/>
    <cellStyle name="40% - 强调文字颜色 2 2 3 5" xfId="928"/>
    <cellStyle name="常规 3 7 3" xfId="929"/>
    <cellStyle name="40% - 强调文字颜色 2 2 3 5 2" xfId="930"/>
    <cellStyle name="40% - 强调文字颜色 2 2 3 6" xfId="931"/>
    <cellStyle name="常规 3 8 3" xfId="932"/>
    <cellStyle name="40% - 强调文字颜色 2 2 3 6 2" xfId="933"/>
    <cellStyle name="常规 19 5 2" xfId="934"/>
    <cellStyle name="40% - 强调文字颜色 2 2 3 7" xfId="935"/>
    <cellStyle name="40% - 强调文字颜色 2 2 4" xfId="936"/>
    <cellStyle name="40% - 强调文字颜色 2 2 4 2" xfId="937"/>
    <cellStyle name="40% - 强调文字颜色 2 2 4 3" xfId="938"/>
    <cellStyle name="常规 7 5" xfId="939"/>
    <cellStyle name="常规 4 5 3" xfId="940"/>
    <cellStyle name="常规 4 2 3 3" xfId="941"/>
    <cellStyle name="40% - 强调文字颜色 2 2 4 3 2" xfId="942"/>
    <cellStyle name="40% - 强调文字颜色 2 2 4 4" xfId="943"/>
    <cellStyle name="40% - 强调文字颜色 2 2 4 5" xfId="944"/>
    <cellStyle name="40% - 强调文字颜色 2 2 5" xfId="945"/>
    <cellStyle name="差_2010年12月税收计划完成情况通报表 3" xfId="946"/>
    <cellStyle name="40% - 强调文字颜色 2 2 5 2" xfId="947"/>
    <cellStyle name="差_2010年12月税收计划完成情况通报表 4" xfId="948"/>
    <cellStyle name="40% - 强调文字颜色 2 2 5 3" xfId="949"/>
    <cellStyle name="40% - 强调文字颜色 2 2 6" xfId="950"/>
    <cellStyle name="40% - 强调文字颜色 2 2 6 2" xfId="951"/>
    <cellStyle name="40% - 强调文字颜色 2 2 6 3" xfId="952"/>
    <cellStyle name="40% - 强调文字颜色 2 3" xfId="953"/>
    <cellStyle name="计算 2 12 5" xfId="954"/>
    <cellStyle name="常规 11 2 2 4" xfId="955"/>
    <cellStyle name="40% - 强调文字颜色 2 3 2" xfId="956"/>
    <cellStyle name="40% - 强调文字颜色 2 3 2 2" xfId="957"/>
    <cellStyle name="40% - 强调文字颜色 2 3 3" xfId="958"/>
    <cellStyle name="40% - 强调文字颜色 2 4" xfId="959"/>
    <cellStyle name="常规 4 8 2" xfId="960"/>
    <cellStyle name="40% - 强调文字颜色 2 5" xfId="961"/>
    <cellStyle name="40% - 强调文字颜色 3 2" xfId="962"/>
    <cellStyle name="好_2016年一般预入计划 2 3 4" xfId="963"/>
    <cellStyle name="标题 5 11 4" xfId="964"/>
    <cellStyle name="标题 2 2 6 2 3" xfId="965"/>
    <cellStyle name="60% - 强调文字颜色 4 2 7" xfId="966"/>
    <cellStyle name="40% - 强调文字颜色 3 2 2" xfId="967"/>
    <cellStyle name="标题 5 11 4 2" xfId="968"/>
    <cellStyle name="60% - 强调文字颜色 4 2 7 2" xfId="969"/>
    <cellStyle name="40% - 强调文字颜色 3 2 2 2" xfId="970"/>
    <cellStyle name="40% - 强调文字颜色 3 2 2 2 2" xfId="971"/>
    <cellStyle name="40% - 强调文字颜色 3 2 2 2 2 2" xfId="972"/>
    <cellStyle name="差_2014年一般预入计划(发改委简化表)" xfId="973"/>
    <cellStyle name="40% - 强调文字颜色 3 2 2 2 2 3" xfId="974"/>
    <cellStyle name="40% - 强调文字颜色 3 2 2 2 3" xfId="975"/>
    <cellStyle name="40% - 强调文字颜色 3 2 2 2 3 2" xfId="976"/>
    <cellStyle name="40% - 强调文字颜色 3 2 2 2 4" xfId="977"/>
    <cellStyle name="40% - 强调文字颜色 3 2 2 2 4 2" xfId="978"/>
    <cellStyle name="40% - 强调文字颜色 3 2 2 2 6" xfId="979"/>
    <cellStyle name="40% - 强调文字颜色 3 2 2 3" xfId="980"/>
    <cellStyle name="40% - 强调文字颜色 3 2 2 3 2" xfId="981"/>
    <cellStyle name="40% - 强调文字颜色 3 2 2 3 3" xfId="982"/>
    <cellStyle name="40% - 强调文字颜色 3 2 2 4" xfId="983"/>
    <cellStyle name="40% - 强调文字颜色 3 2 2 4 2" xfId="984"/>
    <cellStyle name="40% - 强调文字颜色 3 2 2 5" xfId="985"/>
    <cellStyle name="40% - 强调文字颜色 3 2 2 6" xfId="986"/>
    <cellStyle name="40% - 强调文字颜色 3 2 2 6 2" xfId="987"/>
    <cellStyle name="40% - 强调文字颜色 3 2 2 7" xfId="988"/>
    <cellStyle name="标题 5 11 5" xfId="989"/>
    <cellStyle name="标题 2 2 6 2 4" xfId="990"/>
    <cellStyle name="60% - 强调文字颜色 4 2 8" xfId="991"/>
    <cellStyle name="40% - 强调文字颜色 3 2 3" xfId="992"/>
    <cellStyle name="40% - 强调文字颜色 3 2 3 2" xfId="993"/>
    <cellStyle name="40% - 强调文字颜色 3 2 3 2 2" xfId="994"/>
    <cellStyle name="标题 1 2 6 2 3" xfId="995"/>
    <cellStyle name="40% - 强调文字颜色 3 2 3 2 2 2" xfId="996"/>
    <cellStyle name="常规 2 2 2" xfId="997"/>
    <cellStyle name="标题 1 2 6 2 4" xfId="998"/>
    <cellStyle name="40% - 强调文字颜色 3 2 3 2 2 3" xfId="999"/>
    <cellStyle name="40% - 强调文字颜色 3 2 3 2 3" xfId="1000"/>
    <cellStyle name="计算 2 7 2 3" xfId="1001"/>
    <cellStyle name="40% - 强调文字颜色 3 2 3 2 3 2" xfId="1002"/>
    <cellStyle name="60% - 强调文字颜色 1 2 2 5 2" xfId="1003"/>
    <cellStyle name="40% - 强调文字颜色 3 2 3 2 4" xfId="1004"/>
    <cellStyle name="40% - 强调文字颜色 3 2 3 2 4 2" xfId="1005"/>
    <cellStyle name="常规 3 2 7 2" xfId="1006"/>
    <cellStyle name="40% - 强调文字颜色 3 2 3 2 5" xfId="1007"/>
    <cellStyle name="40% - 强调文字颜色 3 2 3 2 6" xfId="1008"/>
    <cellStyle name="40% - 强调文字颜色 3 2 3 3" xfId="1009"/>
    <cellStyle name="40% - 强调文字颜色 3 2 3 3 2" xfId="1010"/>
    <cellStyle name="40% - 强调文字颜色 3 2 3 3 3" xfId="1011"/>
    <cellStyle name="40% - 强调文字颜色 3 2 3 4" xfId="1012"/>
    <cellStyle name="差 2 2 2 2 3" xfId="1013"/>
    <cellStyle name="40% - 强调文字颜色 3 2 3 4 2" xfId="1014"/>
    <cellStyle name="40% - 强调文字颜色 3 2 3 5" xfId="1015"/>
    <cellStyle name="标题 4 2 10" xfId="1016"/>
    <cellStyle name="40% - 强调文字颜色 3 2 3 5 2" xfId="1017"/>
    <cellStyle name="40% - 强调文字颜色 3 2 3 6" xfId="1018"/>
    <cellStyle name="40% - 强调文字颜色 5 2 2 2 2 3" xfId="1019"/>
    <cellStyle name="40% - 强调文字颜色 3 2 3 6 2" xfId="1020"/>
    <cellStyle name="40% - 强调文字颜色 3 2 3 7" xfId="1021"/>
    <cellStyle name="40% - 强调文字颜色 3 2 4" xfId="1022"/>
    <cellStyle name="40% - 强调文字颜色 3 2 4 2" xfId="1023"/>
    <cellStyle name="好 2 5 4" xfId="1024"/>
    <cellStyle name="40% - 强调文字颜色 3 2 4 2 2" xfId="1025"/>
    <cellStyle name="40% - 强调文字颜色 3 2 4 3" xfId="1026"/>
    <cellStyle name="好 2 6 4" xfId="1027"/>
    <cellStyle name="40% - 强调文字颜色 3 2 4 3 2" xfId="1028"/>
    <cellStyle name="常规 2 2 2 2 2 2" xfId="1029"/>
    <cellStyle name="40% - 强调文字颜色 3 2 4 4" xfId="1030"/>
    <cellStyle name="常规 2 2 2 2 2 3" xfId="1031"/>
    <cellStyle name="40% - 强调文字颜色 3 2 4 5" xfId="1032"/>
    <cellStyle name="40% - 强调文字颜色 3 2 5" xfId="1033"/>
    <cellStyle name="40% - 强调文字颜色 3 2 5 2" xfId="1034"/>
    <cellStyle name="40% - 强调文字颜色 3 2 5 3" xfId="1035"/>
    <cellStyle name="40% - 强调文字颜色 3 2 6" xfId="1036"/>
    <cellStyle name="40% - 强调文字颜色 3 2 6 2" xfId="1037"/>
    <cellStyle name="40% - 强调文字颜色 3 2 6 3" xfId="1038"/>
    <cellStyle name="40% - 强调文字颜色 3 3" xfId="1039"/>
    <cellStyle name="检查单元格 2 2 6" xfId="1040"/>
    <cellStyle name="常规 25" xfId="1041"/>
    <cellStyle name="标题 5 12 4" xfId="1042"/>
    <cellStyle name="40% - 强调文字颜色 3 3 2" xfId="1043"/>
    <cellStyle name="检查单元格 2 2 6 2" xfId="1044"/>
    <cellStyle name="常规 25 2" xfId="1045"/>
    <cellStyle name="差 2 9 4" xfId="1046"/>
    <cellStyle name="标题 5 12 4 2" xfId="1047"/>
    <cellStyle name="40% - 强调文字颜色 3 3 2 2" xfId="1048"/>
    <cellStyle name="检查单元格 2 2 7" xfId="1049"/>
    <cellStyle name="好 2 7 2 2 2" xfId="1050"/>
    <cellStyle name="常规 26" xfId="1051"/>
    <cellStyle name="标题 5 12 5" xfId="1052"/>
    <cellStyle name="40% - 强调文字颜色 3 3 3" xfId="1053"/>
    <cellStyle name="40% - 强调文字颜色 3 4" xfId="1054"/>
    <cellStyle name="40% - 强调文字颜色 3 5" xfId="1055"/>
    <cellStyle name="40% - 强调文字颜色 4 2" xfId="1056"/>
    <cellStyle name="解释性文本 2 2 4" xfId="1057"/>
    <cellStyle name="标题 2 2 7 2 3" xfId="1058"/>
    <cellStyle name="60% - 强调文字颜色 5 2 7" xfId="1059"/>
    <cellStyle name="40% - 强调文字颜色 4 2 2" xfId="1060"/>
    <cellStyle name="解释性文本 2 2 4 2" xfId="1061"/>
    <cellStyle name="60% - 强调文字颜色 5 2 7 2" xfId="1062"/>
    <cellStyle name="40% - 强调文字颜色 4 2 2 2" xfId="1063"/>
    <cellStyle name="40% - 强调文字颜色 4 2 2 2 2" xfId="1064"/>
    <cellStyle name="检查单元格 2 12 3" xfId="1065"/>
    <cellStyle name="常规 10" xfId="1066"/>
    <cellStyle name="40% - 强调文字颜色 4 2 2 2 2 2" xfId="1067"/>
    <cellStyle name="检查单元格 2 12 4" xfId="1068"/>
    <cellStyle name="常规 11" xfId="1069"/>
    <cellStyle name="40% - 强调文字颜色 4 2 2 2 2 3" xfId="1070"/>
    <cellStyle name="好_2015年一般预入计划(简化表) 3 2" xfId="1071"/>
    <cellStyle name="40% - 强调文字颜色 4 2 2 2 3" xfId="1072"/>
    <cellStyle name="检查单元格 2 13 3" xfId="1073"/>
    <cellStyle name="40% - 强调文字颜色 4 2 2 2 3 2" xfId="1074"/>
    <cellStyle name="40% - 强调文字颜色 4 2 2 2 4" xfId="1075"/>
    <cellStyle name="检查单元格 2 14 3" xfId="1076"/>
    <cellStyle name="40% - 强调文字颜色 4 2 2 2 4 2" xfId="1077"/>
    <cellStyle name="标题 1 2 2 2" xfId="1078"/>
    <cellStyle name="40% - 强调文字颜色 4 2 2 2 5" xfId="1079"/>
    <cellStyle name="计算 2 3 2" xfId="1080"/>
    <cellStyle name="标题 1 2 2 3" xfId="1081"/>
    <cellStyle name="40% - 强调文字颜色 4 2 2 2 6" xfId="1082"/>
    <cellStyle name="40% - 强调文字颜色 4 2 2 3" xfId="1083"/>
    <cellStyle name="40% - 强调文字颜色 4 2 2 3 2" xfId="1084"/>
    <cellStyle name="40% - 强调文字颜色 4 2 2 3 3" xfId="1085"/>
    <cellStyle name="40% - 强调文字颜色 4 2 2 4" xfId="1086"/>
    <cellStyle name="40% - 强调文字颜色 4 2 2 4 2" xfId="1087"/>
    <cellStyle name="40% - 强调文字颜色 4 2 2 5" xfId="1088"/>
    <cellStyle name="40% - 强调文字颜色 4 2 2 6" xfId="1089"/>
    <cellStyle name="40% - 强调文字颜色 4 2 2 6 2" xfId="1090"/>
    <cellStyle name="40% - 强调文字颜色 4 2 2 7" xfId="1091"/>
    <cellStyle name="解释性文本 2 2 5" xfId="1092"/>
    <cellStyle name="常规 3 6 2 3 2" xfId="1093"/>
    <cellStyle name="标题 2 2 7 2 4" xfId="1094"/>
    <cellStyle name="60% - 强调文字颜色 5 2 8" xfId="1095"/>
    <cellStyle name="40% - 强调文字颜色 4 2 3" xfId="1096"/>
    <cellStyle name="常规 2 2 2 4 2" xfId="1097"/>
    <cellStyle name="40% - 强调文字颜色 4 2 3 2 2" xfId="1098"/>
    <cellStyle name="40% - 强调文字颜色 4 2 3 2 2 2" xfId="1099"/>
    <cellStyle name="40% - 强调文字颜色 4 2 3 2 2 3" xfId="1100"/>
    <cellStyle name="40% - 强调文字颜色 4 2 3 2 3" xfId="1101"/>
    <cellStyle name="40% - 强调文字颜色 4 2 3 2 3 2" xfId="1102"/>
    <cellStyle name="好_2014年一般预入计划(发改委简化表) 2" xfId="1103"/>
    <cellStyle name="60% - 强调文字颜色 2 2 2 5 2" xfId="1104"/>
    <cellStyle name="40% - 强调文字颜色 4 2 3 2 4" xfId="1105"/>
    <cellStyle name="好_2014年一般预入计划(发改委简化表) 2 2" xfId="1106"/>
    <cellStyle name="40% - 强调文字颜色 4 2 3 2 4 2" xfId="1107"/>
    <cellStyle name="好_2014年一般预入计划(发改委简化表) 3" xfId="1108"/>
    <cellStyle name="标题 1 3 2 2" xfId="1109"/>
    <cellStyle name="40% - 强调文字颜色 4 2 3 2 5" xfId="1110"/>
    <cellStyle name="计算 3 3 2" xfId="1111"/>
    <cellStyle name="好_2014年一般预入计划(发改委简化表) 4" xfId="1112"/>
    <cellStyle name="40% - 强调文字颜色 4 2 3 2 6" xfId="1113"/>
    <cellStyle name="常规 2 2 2 5 2" xfId="1114"/>
    <cellStyle name="40% - 强调文字颜色 4 2 3 3 2" xfId="1115"/>
    <cellStyle name="40% - 强调文字颜色 4 2 3 3 3" xfId="1116"/>
    <cellStyle name="常规 2 2 2 6 2" xfId="1117"/>
    <cellStyle name="40% - 强调文字颜色 4 2 3 4 2" xfId="1118"/>
    <cellStyle name="40% - 强调文字颜色 4 2 3 5 2" xfId="1119"/>
    <cellStyle name="40% - 强调文字颜色 4 2 3 6 2" xfId="1120"/>
    <cellStyle name="解释性文本 2 2 6" xfId="1121"/>
    <cellStyle name="40% - 强调文字颜色 4 2 4" xfId="1122"/>
    <cellStyle name="常规 2 2 3 4" xfId="1123"/>
    <cellStyle name="标题 1 2 4 2 3" xfId="1124"/>
    <cellStyle name="40% - 强调文字颜色 4 2 4 2" xfId="1125"/>
    <cellStyle name="常规 2 2 3 4 2" xfId="1126"/>
    <cellStyle name="40% - 强调文字颜色 4 2 4 2 2" xfId="1127"/>
    <cellStyle name="常规 2 2 3 5" xfId="1128"/>
    <cellStyle name="标题 1 2 4 2 4" xfId="1129"/>
    <cellStyle name="40% - 强调文字颜色 4 2 4 3" xfId="1130"/>
    <cellStyle name="常规 2 2 3 5 2" xfId="1131"/>
    <cellStyle name="40% - 强调文字颜色 4 2 4 3 2" xfId="1132"/>
    <cellStyle name="常规 2 2 3 6" xfId="1133"/>
    <cellStyle name="常规 2 2 3 2 2 2" xfId="1134"/>
    <cellStyle name="40% - 强调文字颜色 4 2 4 4" xfId="1135"/>
    <cellStyle name="常规 2 2 3 7" xfId="1136"/>
    <cellStyle name="常规 2 2 3 2 2 3" xfId="1137"/>
    <cellStyle name="40% - 强调文字颜色 4 2 4 5" xfId="1138"/>
    <cellStyle name="40% - 强调文字颜色 4 2 5" xfId="1139"/>
    <cellStyle name="计算 2 5 2 3" xfId="1140"/>
    <cellStyle name="常规 2 2 4 4" xfId="1141"/>
    <cellStyle name="40% - 强调文字颜色 4 2 5 2" xfId="1142"/>
    <cellStyle name="计算 2 5 2 4" xfId="1143"/>
    <cellStyle name="40% - 强调文字颜色 4 2 5 3" xfId="1144"/>
    <cellStyle name="60% - 强调文字颜色 1 2 2 3 2" xfId="1145"/>
    <cellStyle name="40% - 强调文字颜色 4 2 6" xfId="1146"/>
    <cellStyle name="常规 2 2 5 4" xfId="1147"/>
    <cellStyle name="40% - 强调文字颜色 4 2 6 2" xfId="1148"/>
    <cellStyle name="40% - 强调文字颜色 4 2 6 3" xfId="1149"/>
    <cellStyle name="40% - 强调文字颜色 4 3" xfId="1150"/>
    <cellStyle name="解释性文本 2 3 4" xfId="1151"/>
    <cellStyle name="40% - 强调文字颜色 4 3 2" xfId="1152"/>
    <cellStyle name="解释性文本 2 3 4 2" xfId="1153"/>
    <cellStyle name="好 2 11 5" xfId="1154"/>
    <cellStyle name="40% - 强调文字颜色 4 3 2 2" xfId="1155"/>
    <cellStyle name="解释性文本 2 3 5" xfId="1156"/>
    <cellStyle name="40% - 强调文字颜色 4 3 3" xfId="1157"/>
    <cellStyle name="40% - 强调文字颜色 4 4" xfId="1158"/>
    <cellStyle name="40% - 强调文字颜色 4 5" xfId="1159"/>
    <cellStyle name="好 2 3" xfId="1160"/>
    <cellStyle name="差 2 3 2 2 3" xfId="1161"/>
    <cellStyle name="40% - 强调文字颜色 5 2" xfId="1162"/>
    <cellStyle name="好 2 3 2" xfId="1163"/>
    <cellStyle name="标题 2 2 8 2 3" xfId="1164"/>
    <cellStyle name="60% - 强调文字颜色 6 2 7" xfId="1165"/>
    <cellStyle name="40% - 强调文字颜色 5 2 2" xfId="1166"/>
    <cellStyle name="好 2 3 2 2" xfId="1167"/>
    <cellStyle name="常规 2 10 3" xfId="1168"/>
    <cellStyle name="60% - 强调文字颜色 6 2 7 2" xfId="1169"/>
    <cellStyle name="40% - 强调文字颜色 5 2 2 2" xfId="1170"/>
    <cellStyle name="好 2 3 2 2 2" xfId="1171"/>
    <cellStyle name="常规 22 2 3 3" xfId="1172"/>
    <cellStyle name="差 2 2 2 4" xfId="1173"/>
    <cellStyle name="40% - 强调文字颜色 5 2 2 2 2" xfId="1174"/>
    <cellStyle name="差 2 2 2 4 2" xfId="1175"/>
    <cellStyle name="40% - 强调文字颜色 5 2 2 2 2 2" xfId="1176"/>
    <cellStyle name="好 2 3 2 2 3" xfId="1177"/>
    <cellStyle name="差 2 2 2 5" xfId="1178"/>
    <cellStyle name="标题 2 2 2" xfId="1179"/>
    <cellStyle name="40% - 强调文字颜色 5 2 2 2 3" xfId="1180"/>
    <cellStyle name="标题 2 2 2 2" xfId="1181"/>
    <cellStyle name="40% - 强调文字颜色 5 2 2 2 3 2" xfId="1182"/>
    <cellStyle name="差 2 2 2 6" xfId="1183"/>
    <cellStyle name="标题 2 2 3" xfId="1184"/>
    <cellStyle name="40% - 强调文字颜色 5 2 2 2 4" xfId="1185"/>
    <cellStyle name="标题 2 2 3 2" xfId="1186"/>
    <cellStyle name="40% - 强调文字颜色 5 2 2 2 4 2" xfId="1187"/>
    <cellStyle name="标题 2 2 4" xfId="1188"/>
    <cellStyle name="40% - 强调文字颜色 5 2 2 2 5" xfId="1189"/>
    <cellStyle name="标题 2 2 5" xfId="1190"/>
    <cellStyle name="40% - 强调文字颜色 5 2 2 2 6" xfId="1191"/>
    <cellStyle name="好 2 3 2 3" xfId="1192"/>
    <cellStyle name="40% - 强调文字颜色 5 2 2 3" xfId="1193"/>
    <cellStyle name="好 2 3 2 3 2" xfId="1194"/>
    <cellStyle name="40% - 强调文字颜色 5 2 2 3 2" xfId="1195"/>
    <cellStyle name="标题 2 3 2" xfId="1196"/>
    <cellStyle name="40% - 强调文字颜色 5 2 2 3 3" xfId="1197"/>
    <cellStyle name="好 2 3 2 4" xfId="1198"/>
    <cellStyle name="标题 4 2 2 3 2" xfId="1199"/>
    <cellStyle name="40% - 强调文字颜色 5 2 2 4" xfId="1200"/>
    <cellStyle name="好 2 3 2 4 2" xfId="1201"/>
    <cellStyle name="常规 13 2 4" xfId="1202"/>
    <cellStyle name="40% - 强调文字颜色 5 2 2 4 2" xfId="1203"/>
    <cellStyle name="好 2 3 2 5" xfId="1204"/>
    <cellStyle name="标题 4 2 2 3 3" xfId="1205"/>
    <cellStyle name="40% - 强调文字颜色 5 2 2 5" xfId="1206"/>
    <cellStyle name="常规 5 2 2 6" xfId="1207"/>
    <cellStyle name="常规 13 3 4" xfId="1208"/>
    <cellStyle name="40% - 强调文字颜色 5 2 2 5 2" xfId="1209"/>
    <cellStyle name="好 2 3 2 6" xfId="1210"/>
    <cellStyle name="40% - 强调文字颜色 5 2 2 6" xfId="1211"/>
    <cellStyle name="40% - 强调文字颜色 5 2 2 6 2" xfId="1212"/>
    <cellStyle name="40% - 强调文字颜色 5 2 2 7" xfId="1213"/>
    <cellStyle name="汇总 2 10" xfId="1214"/>
    <cellStyle name="好 2 3 3" xfId="1215"/>
    <cellStyle name="标题 2 2 8 2 4" xfId="1216"/>
    <cellStyle name="60% - 强调文字颜色 6 2 8" xfId="1217"/>
    <cellStyle name="40% - 强调文字颜色 5 2 3" xfId="1218"/>
    <cellStyle name="汇总 2 10 2" xfId="1219"/>
    <cellStyle name="好 2 3 3 2" xfId="1220"/>
    <cellStyle name="常规 3 2 2 4" xfId="1221"/>
    <cellStyle name="40% - 强调文字颜色 5 2 3 2" xfId="1222"/>
    <cellStyle name="汇总 2 10 2 2" xfId="1223"/>
    <cellStyle name="好 4" xfId="1224"/>
    <cellStyle name="常规 3 2 2 4 2" xfId="1225"/>
    <cellStyle name="差 2 3 2 4" xfId="1226"/>
    <cellStyle name="40% - 强调文字颜色 5 2 3 2 2" xfId="1227"/>
    <cellStyle name="检查单元格 2 12 5" xfId="1228"/>
    <cellStyle name="汇总 2 10 2 2 2" xfId="1229"/>
    <cellStyle name="常规 12" xfId="1230"/>
    <cellStyle name="差 2 3 2 4 2" xfId="1231"/>
    <cellStyle name="40% - 强调文字颜色 5 2 3 2 2 2" xfId="1232"/>
    <cellStyle name="常规 13" xfId="1233"/>
    <cellStyle name="40% - 强调文字颜色 5 2 3 2 2 3" xfId="1234"/>
    <cellStyle name="汇总 2 10 2 3" xfId="1235"/>
    <cellStyle name="好 5" xfId="1236"/>
    <cellStyle name="差 2 3 2 5" xfId="1237"/>
    <cellStyle name="标题 3 2 2" xfId="1238"/>
    <cellStyle name="标题 1 2 15 2" xfId="1239"/>
    <cellStyle name="40% - 强调文字颜色 5 2 3 2 3" xfId="1240"/>
    <cellStyle name="检查单元格 2 13 5" xfId="1241"/>
    <cellStyle name="标题 3 2 2 2" xfId="1242"/>
    <cellStyle name="40% - 强调文字颜色 5 2 3 2 3 2" xfId="1243"/>
    <cellStyle name="汇总 2 10 2 4" xfId="1244"/>
    <cellStyle name="差 2 3 2 6" xfId="1245"/>
    <cellStyle name="标题 3 2 3" xfId="1246"/>
    <cellStyle name="60% - 强调文字颜色 3 2 2 5 2" xfId="1247"/>
    <cellStyle name="40% - 强调文字颜色 5 2 3 2 4" xfId="1248"/>
    <cellStyle name="标题 3 2 3 2" xfId="1249"/>
    <cellStyle name="40% - 强调文字颜色 5 2 3 2 4 2" xfId="1250"/>
    <cellStyle name="标题 3 2 4" xfId="1251"/>
    <cellStyle name="40% - 强调文字颜色 5 2 3 2 5" xfId="1252"/>
    <cellStyle name="标题 3 2 5" xfId="1253"/>
    <cellStyle name="40% - 强调文字颜色 5 2 3 2 6" xfId="1254"/>
    <cellStyle name="汇总 2 10 3" xfId="1255"/>
    <cellStyle name="好 2 3 3 3" xfId="1256"/>
    <cellStyle name="常规 3 2 2 5" xfId="1257"/>
    <cellStyle name="40% - 强调文字颜色 5 2 3 3" xfId="1258"/>
    <cellStyle name="汇总 2 10 3 2" xfId="1259"/>
    <cellStyle name="常规 3 2 2 5 2" xfId="1260"/>
    <cellStyle name="40% - 强调文字颜色 5 2 3 3 2" xfId="1261"/>
    <cellStyle name="标题 3 3 2" xfId="1262"/>
    <cellStyle name="40% - 强调文字颜色 5 2 3 3 3" xfId="1263"/>
    <cellStyle name="汇总 2 10 4" xfId="1264"/>
    <cellStyle name="常规 3 2 2 6" xfId="1265"/>
    <cellStyle name="标题 4 2 2 4 2" xfId="1266"/>
    <cellStyle name="40% - 强调文字颜色 5 2 3 4" xfId="1267"/>
    <cellStyle name="汇总 2 10 4 2" xfId="1268"/>
    <cellStyle name="常规 14 2 4" xfId="1269"/>
    <cellStyle name="40% - 强调文字颜色 5 2 3 4 2" xfId="1270"/>
    <cellStyle name="汇总 2 10 5" xfId="1271"/>
    <cellStyle name="40% - 强调文字颜色 5 2 3 5" xfId="1272"/>
    <cellStyle name="常规 14 3 4" xfId="1273"/>
    <cellStyle name="差_2016年新宾县一般公共预算收入预算表 3" xfId="1274"/>
    <cellStyle name="40% - 强调文字颜色 5 2 3 5 2" xfId="1275"/>
    <cellStyle name="40% - 强调文字颜色 5 2 3 6" xfId="1276"/>
    <cellStyle name="40% - 强调文字颜色 5 2 3 6 2" xfId="1277"/>
    <cellStyle name="60% - 强调文字颜色 6 2 3 2 2" xfId="1278"/>
    <cellStyle name="40% - 强调文字颜色 5 2 3 7" xfId="1279"/>
    <cellStyle name="汇总 2 11" xfId="1280"/>
    <cellStyle name="好 2 3 4" xfId="1281"/>
    <cellStyle name="40% - 强调文字颜色 5 2 4" xfId="1282"/>
    <cellStyle name="汇总 2 11 2" xfId="1283"/>
    <cellStyle name="好 2 3 4 2" xfId="1284"/>
    <cellStyle name="常规 3 2 3 4" xfId="1285"/>
    <cellStyle name="40% - 强调文字颜色 5 2 4 2" xfId="1286"/>
    <cellStyle name="汇总 2 11 2 2" xfId="1287"/>
    <cellStyle name="常规 3 2 3 4 2" xfId="1288"/>
    <cellStyle name="差_2016年一般预入计划" xfId="1289"/>
    <cellStyle name="差 2 4 2 4" xfId="1290"/>
    <cellStyle name="40% - 强调文字颜色 5 2 4 2 2" xfId="1291"/>
    <cellStyle name="汇总 2 11 3" xfId="1292"/>
    <cellStyle name="常规 3 2 3 5" xfId="1293"/>
    <cellStyle name="40% - 强调文字颜色 5 2 4 3" xfId="1294"/>
    <cellStyle name="汇总 2 11 3 2" xfId="1295"/>
    <cellStyle name="40% - 强调文字颜色 5 2 4 3 2" xfId="1296"/>
    <cellStyle name="汇总 2 11 4" xfId="1297"/>
    <cellStyle name="常规 3 2 3 6" xfId="1298"/>
    <cellStyle name="标题 4 2 2 5 2" xfId="1299"/>
    <cellStyle name="40% - 强调文字颜色 5 2 4 4" xfId="1300"/>
    <cellStyle name="汇总 2 11 5" xfId="1301"/>
    <cellStyle name="常规 3 2 3 7" xfId="1302"/>
    <cellStyle name="40% - 强调文字颜色 5 2 4 5" xfId="1303"/>
    <cellStyle name="汇总 2 12" xfId="1304"/>
    <cellStyle name="好 2 3 5" xfId="1305"/>
    <cellStyle name="40% - 强调文字颜色 5 2 5" xfId="1306"/>
    <cellStyle name="汇总 2 12 2" xfId="1307"/>
    <cellStyle name="好 2 3 5 2" xfId="1308"/>
    <cellStyle name="常规 3 2 4 4" xfId="1309"/>
    <cellStyle name="40% - 强调文字颜色 5 2 5 2" xfId="1310"/>
    <cellStyle name="汇总 2 12 3" xfId="1311"/>
    <cellStyle name="常规 3 2 4 5" xfId="1312"/>
    <cellStyle name="40% - 强调文字颜色 5 2 5 3" xfId="1313"/>
    <cellStyle name="汇总 2 13" xfId="1314"/>
    <cellStyle name="好 2 3 6" xfId="1315"/>
    <cellStyle name="60% - 强调文字颜色 1 2 3 3 2" xfId="1316"/>
    <cellStyle name="40% - 强调文字颜色 5 2 6" xfId="1317"/>
    <cellStyle name="好 2 4" xfId="1318"/>
    <cellStyle name="40% - 强调文字颜色 5 3" xfId="1319"/>
    <cellStyle name="好 2 4 2" xfId="1320"/>
    <cellStyle name="40% - 强调文字颜色 5 3 2" xfId="1321"/>
    <cellStyle name="好 2 4 2 2" xfId="1322"/>
    <cellStyle name="40% - 强调文字颜色 5 3 2 2" xfId="1323"/>
    <cellStyle name="好 2 4 3" xfId="1324"/>
    <cellStyle name="40% - 强调文字颜色 5 3 3" xfId="1325"/>
    <cellStyle name="好 2 5" xfId="1326"/>
    <cellStyle name="40% - 强调文字颜色 5 4" xfId="1327"/>
    <cellStyle name="好 2 6" xfId="1328"/>
    <cellStyle name="40% - 强调文字颜色 5 5" xfId="1329"/>
    <cellStyle name="好 3 3" xfId="1330"/>
    <cellStyle name="40% - 强调文字颜色 6 2" xfId="1331"/>
    <cellStyle name="好 3 3 2" xfId="1332"/>
    <cellStyle name="标题 2 2 9 2 3" xfId="1333"/>
    <cellStyle name="40% - 强调文字颜色 6 2 2" xfId="1334"/>
    <cellStyle name="常规 5 6" xfId="1335"/>
    <cellStyle name="常规 4 3 4" xfId="1336"/>
    <cellStyle name="40% - 强调文字颜色 6 2 2 2" xfId="1337"/>
    <cellStyle name="常规 5 6 2" xfId="1338"/>
    <cellStyle name="标题 4 2 14 3" xfId="1339"/>
    <cellStyle name="40% - 强调文字颜色 6 2 2 2 2" xfId="1340"/>
    <cellStyle name="计算 2 2 3" xfId="1341"/>
    <cellStyle name="好_2015年一般预入计划(简化表) 2 6" xfId="1342"/>
    <cellStyle name="40% - 强调文字颜色 6 2 2 2 2 2" xfId="1343"/>
    <cellStyle name="计算 2 2 4" xfId="1344"/>
    <cellStyle name="40% - 强调文字颜色 6 2 2 2 2 3" xfId="1345"/>
    <cellStyle name="40% - 强调文字颜色 6 2 2 2 3" xfId="1346"/>
    <cellStyle name="汇总 2 7 2 2" xfId="1347"/>
    <cellStyle name="40% - 强调文字颜色 6 2 2 2 4" xfId="1348"/>
    <cellStyle name="计算 2 4 3" xfId="1349"/>
    <cellStyle name="汇总 2 7 2 2 2" xfId="1350"/>
    <cellStyle name="标题 1 2 3 4" xfId="1351"/>
    <cellStyle name="40% - 强调文字颜色 6 2 2 2 4 2" xfId="1352"/>
    <cellStyle name="汇总 2 7 2 3" xfId="1353"/>
    <cellStyle name="40% - 强调文字颜色 6 2 2 2 5" xfId="1354"/>
    <cellStyle name="汇总 2 7 2 4" xfId="1355"/>
    <cellStyle name="60% - 强调文字颜色 6 2 2 2 2 2" xfId="1356"/>
    <cellStyle name="40% - 强调文字颜色 6 2 2 2 6" xfId="1357"/>
    <cellStyle name="常规 5 7" xfId="1358"/>
    <cellStyle name="常规 4 3 5" xfId="1359"/>
    <cellStyle name="标题 5 4 2 2" xfId="1360"/>
    <cellStyle name="40% - 强调文字颜色 6 2 2 3" xfId="1361"/>
    <cellStyle name="标题 5 4 2 2 2" xfId="1362"/>
    <cellStyle name="40% - 强调文字颜色 6 2 2 3 2" xfId="1363"/>
    <cellStyle name="40% - 强调文字颜色 6 2 2 3 3" xfId="1364"/>
    <cellStyle name="好 2 2 2 4 2" xfId="1365"/>
    <cellStyle name="标题 5 4 2 3" xfId="1366"/>
    <cellStyle name="40% - 强调文字颜色 6 2 2 4" xfId="1367"/>
    <cellStyle name="40% - 强调文字颜色 6 2 2 4 2" xfId="1368"/>
    <cellStyle name="标题 5 4 2 4" xfId="1369"/>
    <cellStyle name="40% - 强调文字颜色 6 2 2 5" xfId="1370"/>
    <cellStyle name="40% - 强调文字颜色 6 2 2 5 2" xfId="1371"/>
    <cellStyle name="40% - 强调文字颜色 6 2 2 6" xfId="1372"/>
    <cellStyle name="40% - 强调文字颜色 6 2 2 6 2" xfId="1373"/>
    <cellStyle name="40% - 强调文字颜色 6 2 2 7" xfId="1374"/>
    <cellStyle name="好 3 3 3" xfId="1375"/>
    <cellStyle name="标题 2 2 9 2 4" xfId="1376"/>
    <cellStyle name="40% - 强调文字颜色 6 2 3" xfId="1377"/>
    <cellStyle name="常规 6 6" xfId="1378"/>
    <cellStyle name="常规 4 4 4" xfId="1379"/>
    <cellStyle name="常规 4 2 2 4" xfId="1380"/>
    <cellStyle name="40% - 强调文字颜色 6 2 3 2" xfId="1381"/>
    <cellStyle name="常规 6 6 2" xfId="1382"/>
    <cellStyle name="40% - 强调文字颜色 6 2 3 2 2" xfId="1383"/>
    <cellStyle name="40% - 强调文字颜色 6 2 3 2 2 2" xfId="1384"/>
    <cellStyle name="差 2 12 4 2" xfId="1385"/>
    <cellStyle name="40% - 强调文字颜色 6 2 3 2 2 3" xfId="1386"/>
    <cellStyle name="40% - 强调文字颜色 6 2 3 2 3" xfId="1387"/>
    <cellStyle name="标题 2 2 2 4" xfId="1388"/>
    <cellStyle name="40% - 强调文字颜色 6 2 3 2 3 2" xfId="1389"/>
    <cellStyle name="汇总 2 8 2 2" xfId="1390"/>
    <cellStyle name="60% - 强调文字颜色 4 2 2 5 2" xfId="1391"/>
    <cellStyle name="40% - 强调文字颜色 6 2 3 2 4" xfId="1392"/>
    <cellStyle name="汇总 2 8 2 2 2" xfId="1393"/>
    <cellStyle name="标题 2 2 3 4" xfId="1394"/>
    <cellStyle name="40% - 强调文字颜色 6 2 3 2 4 2" xfId="1395"/>
    <cellStyle name="汇总 2 8 2 3" xfId="1396"/>
    <cellStyle name="40% - 强调文字颜色 6 2 3 2 5" xfId="1397"/>
    <cellStyle name="汇总 2 8 2 4" xfId="1398"/>
    <cellStyle name="40% - 强调文字颜色 6 2 3 2 6" xfId="1399"/>
    <cellStyle name="常规 6 7" xfId="1400"/>
    <cellStyle name="常规 4 2 2 5" xfId="1401"/>
    <cellStyle name="标题 5 4 3 2" xfId="1402"/>
    <cellStyle name="40% - 强调文字颜色 6 2 3 3" xfId="1403"/>
    <cellStyle name="常规 6 7 2" xfId="1404"/>
    <cellStyle name="40% - 强调文字颜色 6 2 3 3 2" xfId="1405"/>
    <cellStyle name="40% - 强调文字颜色 6 2 3 3 3" xfId="1406"/>
    <cellStyle name="常规 6 8" xfId="1407"/>
    <cellStyle name="40% - 强调文字颜色 6 2 3 4" xfId="1408"/>
    <cellStyle name="40% - 强调文字颜色 6 2 3 4 2" xfId="1409"/>
    <cellStyle name="常规 6 9" xfId="1410"/>
    <cellStyle name="40% - 强调文字颜色 6 2 3 5" xfId="1411"/>
    <cellStyle name="60% - 强调文字颜色 5 2 2 7" xfId="1412"/>
    <cellStyle name="40% - 强调文字颜色 6 2 3 5 2" xfId="1413"/>
    <cellStyle name="好_2016年新宾县一般公共预算收入预算表 2 2" xfId="1414"/>
    <cellStyle name="好_2014年一般预入计划(市政府下达) 2 2 2 2 2" xfId="1415"/>
    <cellStyle name="40% - 强调文字颜色 6 2 3 6" xfId="1416"/>
    <cellStyle name="40% - 强调文字颜色 6 2 3 6 2" xfId="1417"/>
    <cellStyle name="40% - 强调文字颜色 6 2 3 7" xfId="1418"/>
    <cellStyle name="40% - 强调文字颜色 6 2 4" xfId="1419"/>
    <cellStyle name="常规 7 6" xfId="1420"/>
    <cellStyle name="常规 4 5 4" xfId="1421"/>
    <cellStyle name="40% - 强调文字颜色 6 2 4 2" xfId="1422"/>
    <cellStyle name="常规 7 6 2" xfId="1423"/>
    <cellStyle name="40% - 强调文字颜色 6 2 4 2 2" xfId="1424"/>
    <cellStyle name="常规 7 7" xfId="1425"/>
    <cellStyle name="标题 5 4 4 2" xfId="1426"/>
    <cellStyle name="40% - 强调文字颜色 6 2 4 3" xfId="1427"/>
    <cellStyle name="40% - 强调文字颜色 6 2 4 3 2" xfId="1428"/>
    <cellStyle name="40% - 强调文字颜色 6 2 4 4" xfId="1429"/>
    <cellStyle name="解释性文本 2 12 2 2" xfId="1430"/>
    <cellStyle name="40% - 强调文字颜色 6 2 4 5" xfId="1431"/>
    <cellStyle name="汇总 2 6 2 2" xfId="1432"/>
    <cellStyle name="常规 8 6" xfId="1433"/>
    <cellStyle name="常规 4 6 4" xfId="1434"/>
    <cellStyle name="40% - 强调文字颜色 6 2 5 2" xfId="1435"/>
    <cellStyle name="汇总 2 6 2 3" xfId="1436"/>
    <cellStyle name="常规 8 7" xfId="1437"/>
    <cellStyle name="常规 4 6 5" xfId="1438"/>
    <cellStyle name="40% - 强调文字颜色 6 2 5 3" xfId="1439"/>
    <cellStyle name="汇总 2 6 3" xfId="1440"/>
    <cellStyle name="常规 10 2 2 2 2" xfId="1441"/>
    <cellStyle name="40% - 强调文字颜色 6 2 6" xfId="1442"/>
    <cellStyle name="汇总 2 6 3 2" xfId="1443"/>
    <cellStyle name="常规 9 6" xfId="1444"/>
    <cellStyle name="40% - 强调文字颜色 6 2 6 2" xfId="1445"/>
    <cellStyle name="常规 9 7" xfId="1446"/>
    <cellStyle name="40% - 强调文字颜色 6 2 6 3" xfId="1447"/>
    <cellStyle name="好 3 4" xfId="1448"/>
    <cellStyle name="40% - 强调文字颜色 6 3" xfId="1449"/>
    <cellStyle name="好 3 4 2" xfId="1450"/>
    <cellStyle name="40% - 强调文字颜色 6 3 2" xfId="1451"/>
    <cellStyle name="常规 5 3 4" xfId="1452"/>
    <cellStyle name="差_2010年12月税收计划完成情况通报表 2 3" xfId="1453"/>
    <cellStyle name="标题 4 2 11 5" xfId="1454"/>
    <cellStyle name="40% - 强调文字颜色 6 3 2 2" xfId="1455"/>
    <cellStyle name="好 3 4 3" xfId="1456"/>
    <cellStyle name="40% - 强调文字颜色 6 3 3" xfId="1457"/>
    <cellStyle name="好 3 5" xfId="1458"/>
    <cellStyle name="60% - 强调文字颜色 4 2 2" xfId="1459"/>
    <cellStyle name="40% - 强调文字颜色 6 4" xfId="1460"/>
    <cellStyle name="好 3 6" xfId="1461"/>
    <cellStyle name="60% - 强调文字颜色 4 2 3" xfId="1462"/>
    <cellStyle name="40% - 强调文字颜色 6 5" xfId="1463"/>
    <cellStyle name="60% - 强调文字颜色 1 2 2" xfId="1464"/>
    <cellStyle name="差 2 11 2 4" xfId="1465"/>
    <cellStyle name="60% - 强调文字颜色 1 2 2 2" xfId="1466"/>
    <cellStyle name="60% - 强调文字颜色 1 2 2 2 2" xfId="1467"/>
    <cellStyle name="60% - 强调文字颜色 1 2 2 2 2 2" xfId="1468"/>
    <cellStyle name="常规 3 2 4 2" xfId="1469"/>
    <cellStyle name="60% - 强调文字颜色 1 2 2 2 3" xfId="1470"/>
    <cellStyle name="常规 3 2 4 3" xfId="1471"/>
    <cellStyle name="60% - 强调文字颜色 1 2 2 2 4" xfId="1472"/>
    <cellStyle name="60% - 强调文字颜色 1 2 2 3" xfId="1473"/>
    <cellStyle name="60% - 强调文字颜色 1 2 2 4" xfId="1474"/>
    <cellStyle name="60% - 强调文字颜色 1 2 2 4 2" xfId="1475"/>
    <cellStyle name="60% - 强调文字颜色 1 2 2 5" xfId="1476"/>
    <cellStyle name="60% - 强调文字颜色 1 2 2 6" xfId="1477"/>
    <cellStyle name="差 2 12 2" xfId="1478"/>
    <cellStyle name="60% - 强调文字颜色 1 2 2 7" xfId="1479"/>
    <cellStyle name="标题 3 2 10 2 2 2" xfId="1480"/>
    <cellStyle name="60% - 强调文字颜色 1 2 3" xfId="1481"/>
    <cellStyle name="检查单元格 2 3 2 2 3" xfId="1482"/>
    <cellStyle name="60% - 强调文字颜色 1 2 3 2" xfId="1483"/>
    <cellStyle name="好 2 2 6" xfId="1484"/>
    <cellStyle name="60% - 强调文字颜色 1 2 3 2 2" xfId="1485"/>
    <cellStyle name="好 2 2 7" xfId="1486"/>
    <cellStyle name="常规 3 3 4 2" xfId="1487"/>
    <cellStyle name="60% - 强调文字颜色 1 2 3 2 3" xfId="1488"/>
    <cellStyle name="60% - 强调文字颜色 1 2 3 2 4" xfId="1489"/>
    <cellStyle name="60% - 强调文字颜色 1 2 3 3" xfId="1490"/>
    <cellStyle name="60% - 强调文字颜色 1 2 3 4" xfId="1491"/>
    <cellStyle name="60% - 强调文字颜色 1 2 3 5" xfId="1492"/>
    <cellStyle name="60% - 强调文字颜色 1 2 4" xfId="1493"/>
    <cellStyle name="60% - 强调文字颜色 1 2 4 2" xfId="1494"/>
    <cellStyle name="常规 10 2 2 2" xfId="1495"/>
    <cellStyle name="60% - 强调文字颜色 1 2 4 3" xfId="1496"/>
    <cellStyle name="60% - 强调文字颜色 1 2 5" xfId="1497"/>
    <cellStyle name="60% - 强调文字颜色 1 2 5 2" xfId="1498"/>
    <cellStyle name="标题 2 2 3 2 2" xfId="1499"/>
    <cellStyle name="60% - 强调文字颜色 1 2 6" xfId="1500"/>
    <cellStyle name="标题 2 2 3 2 2 2" xfId="1501"/>
    <cellStyle name="60% - 强调文字颜色 1 2 6 2" xfId="1502"/>
    <cellStyle name="标题 2 2 3 2 3" xfId="1503"/>
    <cellStyle name="标题 2 2 13 2 2" xfId="1504"/>
    <cellStyle name="60% - 强调文字颜色 1 2 7" xfId="1505"/>
    <cellStyle name="标题 2 2 3 2 3 2" xfId="1506"/>
    <cellStyle name="60% - 强调文字颜色 1 2 7 2" xfId="1507"/>
    <cellStyle name="标题 2 2 3 2 4" xfId="1508"/>
    <cellStyle name="60% - 强调文字颜色 1 2 8" xfId="1509"/>
    <cellStyle name="60% - 强调文字颜色 1 3" xfId="1510"/>
    <cellStyle name="60% - 强调文字颜色 1 3 2" xfId="1511"/>
    <cellStyle name="差 2 12 2 4" xfId="1512"/>
    <cellStyle name="60% - 强调文字颜色 1 3 2 2" xfId="1513"/>
    <cellStyle name="60% - 强调文字颜色 1 3 3" xfId="1514"/>
    <cellStyle name="60% - 强调文字颜色 1 4" xfId="1515"/>
    <cellStyle name="60% - 强调文字颜色 1 5" xfId="1516"/>
    <cellStyle name="计算 2 10" xfId="1517"/>
    <cellStyle name="60% - 强调文字颜色 2 2 2" xfId="1518"/>
    <cellStyle name="计算 2 10 2" xfId="1519"/>
    <cellStyle name="60% - 强调文字颜色 2 2 2 2" xfId="1520"/>
    <cellStyle name="计算 2 10 2 2" xfId="1521"/>
    <cellStyle name="60% - 强调文字颜色 2 2 2 2 2" xfId="1522"/>
    <cellStyle name="计算 2 10 2 2 2" xfId="1523"/>
    <cellStyle name="60% - 强调文字颜色 2 2 2 2 2 2" xfId="1524"/>
    <cellStyle name="计算 2 10 2 3" xfId="1525"/>
    <cellStyle name="60% - 强调文字颜色 2 2 2 2 3" xfId="1526"/>
    <cellStyle name="计算 2 10 2 4" xfId="1527"/>
    <cellStyle name="60% - 强调文字颜色 2 2 2 2 4" xfId="1528"/>
    <cellStyle name="计算 2 10 3" xfId="1529"/>
    <cellStyle name="60% - 强调文字颜色 2 2 2 3" xfId="1530"/>
    <cellStyle name="计算 2 10 3 2" xfId="1531"/>
    <cellStyle name="常规 2 2 2 2 4" xfId="1532"/>
    <cellStyle name="60% - 强调文字颜色 2 2 2 3 2" xfId="1533"/>
    <cellStyle name="常规 2 2 2 2 5" xfId="1534"/>
    <cellStyle name="60% - 强调文字颜色 2 2 2 3 3" xfId="1535"/>
    <cellStyle name="计算 2 10 4" xfId="1536"/>
    <cellStyle name="60% - 强调文字颜色 2 2 2 4" xfId="1537"/>
    <cellStyle name="计算 2 10 4 2" xfId="1538"/>
    <cellStyle name="常规 2 2 2 3 4" xfId="1539"/>
    <cellStyle name="60% - 强调文字颜色 2 2 2 4 2" xfId="1540"/>
    <cellStyle name="计算 2 10 5" xfId="1541"/>
    <cellStyle name="好_2014年一般预入计划(发改委简化表)" xfId="1542"/>
    <cellStyle name="60% - 强调文字颜色 2 2 2 5" xfId="1543"/>
    <cellStyle name="60% - 强调文字颜色 2 2 2 6" xfId="1544"/>
    <cellStyle name="60% - 强调文字颜色 2 2 2 7" xfId="1545"/>
    <cellStyle name="计算 2 11" xfId="1546"/>
    <cellStyle name="好_2015功能预算正式本表4.30 2" xfId="1547"/>
    <cellStyle name="60% - 强调文字颜色 2 2 3" xfId="1548"/>
    <cellStyle name="计算 2 11 2" xfId="1549"/>
    <cellStyle name="好_2015功能预算正式本表4.30 2 2" xfId="1550"/>
    <cellStyle name="60% - 强调文字颜色 3 2 4" xfId="1551"/>
    <cellStyle name="60% - 强调文字颜色 2 2 3 2" xfId="1552"/>
    <cellStyle name="计算 2 11 2 2" xfId="1553"/>
    <cellStyle name="好_2015功能预算正式本表4.30 2 2 2" xfId="1554"/>
    <cellStyle name="60% - 强调文字颜色 3 2 4 2" xfId="1555"/>
    <cellStyle name="60% - 强调文字颜色 2 2 3 2 2" xfId="1556"/>
    <cellStyle name="计算 2 11 2 2 2" xfId="1557"/>
    <cellStyle name="好_2015功能预算正式本表4.30 2 2 2 2" xfId="1558"/>
    <cellStyle name="60% - 强调文字颜色 2 2 3 2 2 2" xfId="1559"/>
    <cellStyle name="计算 2 11 2 3" xfId="1560"/>
    <cellStyle name="好_2015功能预算正式本表4.30 2 2 3" xfId="1561"/>
    <cellStyle name="常规 12 2 2 2" xfId="1562"/>
    <cellStyle name="60% - 强调文字颜色 3 2 4 3" xfId="1563"/>
    <cellStyle name="60% - 强调文字颜色 2 2 3 2 3" xfId="1564"/>
    <cellStyle name="计算 2 11 2 4" xfId="1565"/>
    <cellStyle name="好_2015功能预算正式本表4.30 2 2 4" xfId="1566"/>
    <cellStyle name="常规 12 2 2 3" xfId="1567"/>
    <cellStyle name="60% - 强调文字颜色 2 2 3 2 4" xfId="1568"/>
    <cellStyle name="计算 2 11 3" xfId="1569"/>
    <cellStyle name="好_2015功能预算正式本表4.30 2 3" xfId="1570"/>
    <cellStyle name="60% - 强调文字颜色 3 2 5" xfId="1571"/>
    <cellStyle name="60% - 强调文字颜色 2 2 3 3" xfId="1572"/>
    <cellStyle name="计算 2 11 3 2" xfId="1573"/>
    <cellStyle name="好_2015功能预算正式本表4.30 2 3 2" xfId="1574"/>
    <cellStyle name="常规 2 2 3 2 4" xfId="1575"/>
    <cellStyle name="60% - 强调文字颜色 3 2 5 2" xfId="1576"/>
    <cellStyle name="60% - 强调文字颜色 2 2 3 3 2" xfId="1577"/>
    <cellStyle name="计算 2 11 4" xfId="1578"/>
    <cellStyle name="好_2015功能预算正式本表4.30 2 4" xfId="1579"/>
    <cellStyle name="标题 2 2 5 2 2" xfId="1580"/>
    <cellStyle name="60% - 强调文字颜色 3 2 6" xfId="1581"/>
    <cellStyle name="60% - 强调文字颜色 2 2 3 4" xfId="1582"/>
    <cellStyle name="计算 2 12" xfId="1583"/>
    <cellStyle name="好_2015功能预算正式本表4.30 3" xfId="1584"/>
    <cellStyle name="60% - 强调文字颜色 2 2 4" xfId="1585"/>
    <cellStyle name="计算 2 12 2" xfId="1586"/>
    <cellStyle name="好_2015功能预算正式本表4.30 3 2" xfId="1587"/>
    <cellStyle name="60% - 强调文字颜色 2 2 4 2" xfId="1588"/>
    <cellStyle name="计算 2 12 3" xfId="1589"/>
    <cellStyle name="常规 11 2 2 2" xfId="1590"/>
    <cellStyle name="60% - 强调文字颜色 2 2 4 3" xfId="1591"/>
    <cellStyle name="计算 2 13" xfId="1592"/>
    <cellStyle name="好_2015功能预算正式本表4.30 4" xfId="1593"/>
    <cellStyle name="60% - 强调文字颜色 2 2 5" xfId="1594"/>
    <cellStyle name="计算 2 13 2" xfId="1595"/>
    <cellStyle name="60% - 强调文字颜色 2 2 5 2" xfId="1596"/>
    <cellStyle name="计算 2 14" xfId="1597"/>
    <cellStyle name="好_2015功能预算正式本表4.30 5" xfId="1598"/>
    <cellStyle name="标题 2 2 4 2 2" xfId="1599"/>
    <cellStyle name="60% - 强调文字颜色 2 2 6" xfId="1600"/>
    <cellStyle name="计算 2 14 2" xfId="1601"/>
    <cellStyle name="标题 2 2 4 2 2 2" xfId="1602"/>
    <cellStyle name="60% - 强调文字颜色 2 2 6 2" xfId="1603"/>
    <cellStyle name="60% - 强调文字颜色 2 3 2" xfId="1604"/>
    <cellStyle name="好 2 7" xfId="1605"/>
    <cellStyle name="60% - 强调文字颜色 2 3 2 2" xfId="1606"/>
    <cellStyle name="60% - 强调文字颜色 2 3 3" xfId="1607"/>
    <cellStyle name="60% - 强调文字颜色 2 4" xfId="1608"/>
    <cellStyle name="60% - 强调文字颜色 2 5" xfId="1609"/>
    <cellStyle name="60% - 强调文字颜色 3 2" xfId="1610"/>
    <cellStyle name="60% - 强调文字颜色 3 2 2" xfId="1611"/>
    <cellStyle name="60% - 强调文字颜色 3 2 2 2" xfId="1612"/>
    <cellStyle name="标题 1 2 12 3" xfId="1613"/>
    <cellStyle name="60% - 强调文字颜色 3 2 2 2 2" xfId="1614"/>
    <cellStyle name="标题 1 2 12 3 2" xfId="1615"/>
    <cellStyle name="60% - 强调文字颜色 3 2 2 2 2 2" xfId="1616"/>
    <cellStyle name="标题 1 2 12 4" xfId="1617"/>
    <cellStyle name="60% - 强调文字颜色 3 2 2 2 3" xfId="1618"/>
    <cellStyle name="标题 1 2 12 5" xfId="1619"/>
    <cellStyle name="60% - 强调文字颜色 3 2 2 2 4" xfId="1620"/>
    <cellStyle name="60% - 强调文字颜色 3 2 2 3" xfId="1621"/>
    <cellStyle name="常规 3 2 2 2 4" xfId="1622"/>
    <cellStyle name="标题 1 2 13 3" xfId="1623"/>
    <cellStyle name="60% - 强调文字颜色 3 2 2 3 2" xfId="1624"/>
    <cellStyle name="常规 3 2 2 2 5" xfId="1625"/>
    <cellStyle name="标题 1 2 13 4" xfId="1626"/>
    <cellStyle name="60% - 强调文字颜色 3 2 2 3 3" xfId="1627"/>
    <cellStyle name="60% - 强调文字颜色 3 2 2 4" xfId="1628"/>
    <cellStyle name="标题 1 2 14 3" xfId="1629"/>
    <cellStyle name="60% - 强调文字颜色 3 2 2 4 2" xfId="1630"/>
    <cellStyle name="60% - 强调文字颜色 3 2 2 5" xfId="1631"/>
    <cellStyle name="60% - 强调文字颜色 3 2 2 6" xfId="1632"/>
    <cellStyle name="60% - 强调文字颜色 3 2 2 7" xfId="1633"/>
    <cellStyle name="检查单元格 2 4 2 2 2" xfId="1634"/>
    <cellStyle name="60% - 强调文字颜色 3 2 3" xfId="1635"/>
    <cellStyle name="60% - 强调文字颜色 3 2 3 2" xfId="1636"/>
    <cellStyle name="计算 5" xfId="1637"/>
    <cellStyle name="标题 3 2 6 3" xfId="1638"/>
    <cellStyle name="60% - 强调文字颜色 3 2 3 2 2" xfId="1639"/>
    <cellStyle name="标题 3 2 6 3 2" xfId="1640"/>
    <cellStyle name="60% - 强调文字颜色 3 2 3 2 2 2" xfId="1641"/>
    <cellStyle name="标题 3 2 6 4" xfId="1642"/>
    <cellStyle name="标题 3 2 13 2" xfId="1643"/>
    <cellStyle name="60% - 强调文字颜色 3 2 3 2 3" xfId="1644"/>
    <cellStyle name="标题 3 2 6 5" xfId="1645"/>
    <cellStyle name="标题 3 2 13 3" xfId="1646"/>
    <cellStyle name="60% - 强调文字颜色 3 2 3 2 4" xfId="1647"/>
    <cellStyle name="60% - 强调文字颜色 3 2 3 3" xfId="1648"/>
    <cellStyle name="标题 3 2 7 3" xfId="1649"/>
    <cellStyle name="60% - 强调文字颜色 3 2 3 3 2" xfId="1650"/>
    <cellStyle name="60% - 强调文字颜色 3 2 3 4" xfId="1651"/>
    <cellStyle name="60% - 强调文字颜色 3 2 3 5" xfId="1652"/>
    <cellStyle name="计算 2 11 4 2" xfId="1653"/>
    <cellStyle name="好_2015功能预算正式本表4.30 2 4 2" xfId="1654"/>
    <cellStyle name="常规 2 2 3 3 4" xfId="1655"/>
    <cellStyle name="标题 2 2 5 2 2 2" xfId="1656"/>
    <cellStyle name="60% - 强调文字颜色 3 2 6 2" xfId="1657"/>
    <cellStyle name="60% - 强调文字颜色 3 3" xfId="1658"/>
    <cellStyle name="60% - 强调文字颜色 3 3 2" xfId="1659"/>
    <cellStyle name="60% - 强调文字颜色 3 3 2 2" xfId="1660"/>
    <cellStyle name="检查单元格 2 4 2 3 2" xfId="1661"/>
    <cellStyle name="60% - 强调文字颜色 3 3 3" xfId="1662"/>
    <cellStyle name="60% - 强调文字颜色 3 4" xfId="1663"/>
    <cellStyle name="标题 1 2 3 2 2" xfId="1664"/>
    <cellStyle name="60% - 强调文字颜色 3 5" xfId="1665"/>
    <cellStyle name="60% - 强调文字颜色 4 2" xfId="1666"/>
    <cellStyle name="好 3 5 2" xfId="1667"/>
    <cellStyle name="60% - 强调文字颜色 4 2 2 2" xfId="1668"/>
    <cellStyle name="解释性文本 2 13" xfId="1669"/>
    <cellStyle name="常规 6 3 4" xfId="1670"/>
    <cellStyle name="60% - 强调文字颜色 4 2 2 2 2" xfId="1671"/>
    <cellStyle name="解释性文本 2 13 2" xfId="1672"/>
    <cellStyle name="60% - 强调文字颜色 4 2 2 2 2 2" xfId="1673"/>
    <cellStyle name="解释性文本 2 14" xfId="1674"/>
    <cellStyle name="常规 6 3 5" xfId="1675"/>
    <cellStyle name="标题 5 6 2 2" xfId="1676"/>
    <cellStyle name="60% - 强调文字颜色 4 2 2 2 3" xfId="1677"/>
    <cellStyle name="解释性文本 2 15" xfId="1678"/>
    <cellStyle name="标题 5 6 2 3" xfId="1679"/>
    <cellStyle name="60% - 强调文字颜色 4 2 2 2 4" xfId="1680"/>
    <cellStyle name="标题 4 2 10 2 2 2" xfId="1681"/>
    <cellStyle name="60% - 强调文字颜色 4 2 2 3" xfId="1682"/>
    <cellStyle name="常规 6 4 4" xfId="1683"/>
    <cellStyle name="60% - 强调文字颜色 4 2 2 3 2" xfId="1684"/>
    <cellStyle name="标题 5 6 3 2" xfId="1685"/>
    <cellStyle name="60% - 强调文字颜色 4 2 2 3 3" xfId="1686"/>
    <cellStyle name="60% - 强调文字颜色 4 2 2 4" xfId="1687"/>
    <cellStyle name="60% - 强调文字颜色 4 2 2 4 2" xfId="1688"/>
    <cellStyle name="汇总 2 8 2" xfId="1689"/>
    <cellStyle name="60% - 强调文字颜色 4 2 2 5" xfId="1690"/>
    <cellStyle name="汇总 2 8 3" xfId="1691"/>
    <cellStyle name="60% - 强调文字颜色 4 2 2 6" xfId="1692"/>
    <cellStyle name="汇总 2 8 4" xfId="1693"/>
    <cellStyle name="60% - 强调文字颜色 4 2 2 7" xfId="1694"/>
    <cellStyle name="60% - 强调文字颜色 4 2 3 2" xfId="1695"/>
    <cellStyle name="常规 7 3 4" xfId="1696"/>
    <cellStyle name="60% - 强调文字颜色 4 2 3 2 2" xfId="1697"/>
    <cellStyle name="60% - 强调文字颜色 4 2 3 2 2 2" xfId="1698"/>
    <cellStyle name="标题 5 7 2 2" xfId="1699"/>
    <cellStyle name="60% - 强调文字颜色 4 2 3 2 3" xfId="1700"/>
    <cellStyle name="标题 5 7 2 3" xfId="1701"/>
    <cellStyle name="60% - 强调文字颜色 4 2 3 2 4" xfId="1702"/>
    <cellStyle name="60% - 强调文字颜色 4 2 3 3" xfId="1703"/>
    <cellStyle name="60% - 强调文字颜色 4 2 3 4" xfId="1704"/>
    <cellStyle name="汇总 2 9 2" xfId="1705"/>
    <cellStyle name="60% - 强调文字颜色 4 2 3 5" xfId="1706"/>
    <cellStyle name="60% - 强调文字颜色 4 2 4" xfId="1707"/>
    <cellStyle name="60% - 强调文字颜色 4 2 4 2" xfId="1708"/>
    <cellStyle name="常规 13 2 2 2" xfId="1709"/>
    <cellStyle name="60% - 强调文字颜色 4 2 4 3" xfId="1710"/>
    <cellStyle name="好_2016年一般预入计划 2 3 2 2" xfId="1711"/>
    <cellStyle name="标题 5 11 2 2" xfId="1712"/>
    <cellStyle name="60% - 强调文字颜色 4 2 5 2" xfId="1713"/>
    <cellStyle name="标题 5 11 3 2" xfId="1714"/>
    <cellStyle name="标题 2 2 6 2 2 2" xfId="1715"/>
    <cellStyle name="60% - 强调文字颜色 4 2 6 2" xfId="1716"/>
    <cellStyle name="60% - 强调文字颜色 4 3" xfId="1717"/>
    <cellStyle name="常规 20" xfId="1718"/>
    <cellStyle name="常规 15" xfId="1719"/>
    <cellStyle name="60% - 强调文字颜色 4 3 2" xfId="1720"/>
    <cellStyle name="常规 20 2" xfId="1721"/>
    <cellStyle name="常规 15 2" xfId="1722"/>
    <cellStyle name="差 2 4 4" xfId="1723"/>
    <cellStyle name="60% - 强调文字颜色 4 3 2 2" xfId="1724"/>
    <cellStyle name="检查单元格 2 2 2" xfId="1725"/>
    <cellStyle name="常规 21" xfId="1726"/>
    <cellStyle name="常规 16" xfId="1727"/>
    <cellStyle name="60% - 强调文字颜色 4 3 3" xfId="1728"/>
    <cellStyle name="60% - 强调文字颜色 4 4" xfId="1729"/>
    <cellStyle name="计算 2 4 2 2" xfId="1730"/>
    <cellStyle name="标题 1 2 3 3 2" xfId="1731"/>
    <cellStyle name="60% - 强调文字颜色 4 5" xfId="1732"/>
    <cellStyle name="60% - 强调文字颜色 5 2" xfId="1733"/>
    <cellStyle name="60% - 强调文字颜色 5 2 2" xfId="1734"/>
    <cellStyle name="60% - 强调文字颜色 5 2 2 2" xfId="1735"/>
    <cellStyle name="常规 14 5" xfId="1736"/>
    <cellStyle name="差 2 3 7" xfId="1737"/>
    <cellStyle name="60% - 强调文字颜色 5 2 2 2 2" xfId="1738"/>
    <cellStyle name="好_2015年一般预入计划(简化表) 2 2 2 3" xfId="1739"/>
    <cellStyle name="常规 14 5 2" xfId="1740"/>
    <cellStyle name="差_2010年12月税收计划完成情况通报表 2 3 4" xfId="1741"/>
    <cellStyle name="60% - 强调文字颜色 5 2 2 2 2 2" xfId="1742"/>
    <cellStyle name="常规 14 6" xfId="1743"/>
    <cellStyle name="60% - 强调文字颜色 5 2 2 2 3" xfId="1744"/>
    <cellStyle name="标题 4 2 11 2 2 2" xfId="1745"/>
    <cellStyle name="60% - 强调文字颜色 5 2 2 3" xfId="1746"/>
    <cellStyle name="常规 20 5" xfId="1747"/>
    <cellStyle name="常规 15 5" xfId="1748"/>
    <cellStyle name="60% - 强调文字颜色 5 2 2 3 2" xfId="1749"/>
    <cellStyle name="常规 20 6" xfId="1750"/>
    <cellStyle name="常规 15 6" xfId="1751"/>
    <cellStyle name="60% - 强调文字颜色 5 2 2 3 3" xfId="1752"/>
    <cellStyle name="60% - 强调文字颜色 5 2 2 4" xfId="1753"/>
    <cellStyle name="检查单元格 2 2 2 5" xfId="1754"/>
    <cellStyle name="常规 21 5" xfId="1755"/>
    <cellStyle name="常规 16 5" xfId="1756"/>
    <cellStyle name="60% - 强调文字颜色 5 2 2 4 2" xfId="1757"/>
    <cellStyle name="60% - 强调文字颜色 5 2 2 5" xfId="1758"/>
    <cellStyle name="常规 22 5" xfId="1759"/>
    <cellStyle name="常规 17 5" xfId="1760"/>
    <cellStyle name="60% - 强调文字颜色 5 2 2 5 2" xfId="1761"/>
    <cellStyle name="60% - 强调文字颜色 5 2 2 6" xfId="1762"/>
    <cellStyle name="60% - 强调文字颜色 5 2 3" xfId="1763"/>
    <cellStyle name="60% - 强调文字颜色 5 2 3 2" xfId="1764"/>
    <cellStyle name="60% - 强调文字颜色 5 2 3 2 2" xfId="1765"/>
    <cellStyle name="解释性文本 2 13 4" xfId="1766"/>
    <cellStyle name="60% - 强调文字颜色 5 2 3 2 2 2" xfId="1767"/>
    <cellStyle name="60% - 强调文字颜色 5 2 3 2 3" xfId="1768"/>
    <cellStyle name="60% - 强调文字颜色 5 2 3 2 4" xfId="1769"/>
    <cellStyle name="60% - 强调文字颜色 5 2 3 3" xfId="1770"/>
    <cellStyle name="60% - 强调文字颜色 5 2 3 4" xfId="1771"/>
    <cellStyle name="60% - 强调文字颜色 5 2 3 5" xfId="1772"/>
    <cellStyle name="60% - 强调文字颜色 5 2 4" xfId="1773"/>
    <cellStyle name="60% - 强调文字颜色 5 2 4 2" xfId="1774"/>
    <cellStyle name="常规 14 2 2 2" xfId="1775"/>
    <cellStyle name="60% - 强调文字颜色 5 2 4 3" xfId="1776"/>
    <cellStyle name="解释性文本 2 2 2" xfId="1777"/>
    <cellStyle name="60% - 强调文字颜色 5 2 5" xfId="1778"/>
    <cellStyle name="解释性文本 2 2 2 2" xfId="1779"/>
    <cellStyle name="好_2015年一般预入计划(简化表)" xfId="1780"/>
    <cellStyle name="常规 3_2017年预算 - 县区12-19" xfId="1781"/>
    <cellStyle name="60% - 强调文字颜色 5 2 5 2" xfId="1782"/>
    <cellStyle name="解释性文本 2 2 3" xfId="1783"/>
    <cellStyle name="标题 2 2 7 2 2" xfId="1784"/>
    <cellStyle name="60% - 强调文字颜色 5 2 6" xfId="1785"/>
    <cellStyle name="解释性文本 2 2 3 2" xfId="1786"/>
    <cellStyle name="标题 2 2 7 2 2 2" xfId="1787"/>
    <cellStyle name="60% - 强调文字颜色 5 2 6 2" xfId="1788"/>
    <cellStyle name="60% - 强调文字颜色 5 3" xfId="1789"/>
    <cellStyle name="60% - 强调文字颜色 5 3 2" xfId="1790"/>
    <cellStyle name="60% - 强调文字颜色 5 3 2 2" xfId="1791"/>
    <cellStyle name="检查单元格 3 2 2" xfId="1792"/>
    <cellStyle name="60% - 强调文字颜色 5 3 3" xfId="1793"/>
    <cellStyle name="60% - 强调文字颜色 5 4" xfId="1794"/>
    <cellStyle name="计算 2 4 3 2" xfId="1795"/>
    <cellStyle name="标题 1 2 3 4 2" xfId="1796"/>
    <cellStyle name="60% - 强调文字颜色 5 5" xfId="1797"/>
    <cellStyle name="60% - 强调文字颜色 6 2" xfId="1798"/>
    <cellStyle name="解释性文本 2 2 2 6" xfId="1799"/>
    <cellStyle name="60% - 强调文字颜色 6 2 2" xfId="1800"/>
    <cellStyle name="60% - 强调文字颜色 6 2 2 2" xfId="1801"/>
    <cellStyle name="60% - 强调文字颜色 6 2 2 2 2" xfId="1802"/>
    <cellStyle name="60% - 强调文字颜色 6 2 2 2 3" xfId="1803"/>
    <cellStyle name="60% - 强调文字颜色 6 2 2 2 4" xfId="1804"/>
    <cellStyle name="标题 4 2 12 2 2 2" xfId="1805"/>
    <cellStyle name="60% - 强调文字颜色 6 2 2 3" xfId="1806"/>
    <cellStyle name="60% - 强调文字颜色 6 2 2 3 2" xfId="1807"/>
    <cellStyle name="60% - 强调文字颜色 6 2 2 3 3" xfId="1808"/>
    <cellStyle name="60% - 强调文字颜色 6 2 2 4" xfId="1809"/>
    <cellStyle name="60% - 强调文字颜色 6 2 2 4 2" xfId="1810"/>
    <cellStyle name="60% - 强调文字颜色 6 2 2 5" xfId="1811"/>
    <cellStyle name="60% - 强调文字颜色 6 2 2 5 2" xfId="1812"/>
    <cellStyle name="60% - 强调文字颜色 6 2 2 6" xfId="1813"/>
    <cellStyle name="60% - 强调文字颜色 6 2 2 7" xfId="1814"/>
    <cellStyle name="60% - 强调文字颜色 6 2 3" xfId="1815"/>
    <cellStyle name="60% - 强调文字颜色 6 2 3 2" xfId="1816"/>
    <cellStyle name="60% - 强调文字颜色 6 2 3 2 2 2" xfId="1817"/>
    <cellStyle name="60% - 强调文字颜色 6 2 3 2 3" xfId="1818"/>
    <cellStyle name="60% - 强调文字颜色 6 2 3 2 4" xfId="1819"/>
    <cellStyle name="60% - 强调文字颜色 6 2 3 3" xfId="1820"/>
    <cellStyle name="60% - 强调文字颜色 6 2 3 4" xfId="1821"/>
    <cellStyle name="60% - 强调文字颜色 6 2 3 5" xfId="1822"/>
    <cellStyle name="60% - 强调文字颜色 6 2 4" xfId="1823"/>
    <cellStyle name="60% - 强调文字颜色 6 2 4 2" xfId="1824"/>
    <cellStyle name="常规 20 2 2 2" xfId="1825"/>
    <cellStyle name="常规 15 2 2 2" xfId="1826"/>
    <cellStyle name="60% - 强调文字颜色 6 2 4 3" xfId="1827"/>
    <cellStyle name="60% - 强调文字颜色 6 2 5" xfId="1828"/>
    <cellStyle name="60% - 强调文字颜色 6 2 5 2" xfId="1829"/>
    <cellStyle name="标题 2 2 8 2 2" xfId="1830"/>
    <cellStyle name="60% - 强调文字颜色 6 2 6" xfId="1831"/>
    <cellStyle name="标题 2 2 8 2 2 2" xfId="1832"/>
    <cellStyle name="60% - 强调文字颜色 6 2 6 2" xfId="1833"/>
    <cellStyle name="标题 4 2 9 2 2" xfId="1834"/>
    <cellStyle name="60% - 强调文字颜色 6 3" xfId="1835"/>
    <cellStyle name="标题 4 2 9 2 2 2" xfId="1836"/>
    <cellStyle name="60% - 强调文字颜色 6 3 2" xfId="1837"/>
    <cellStyle name="60% - 强调文字颜色 6 3 2 2" xfId="1838"/>
    <cellStyle name="60% - 强调文字颜色 6 3 3" xfId="1839"/>
    <cellStyle name="标题 4 2 9 2 3" xfId="1840"/>
    <cellStyle name="60% - 强调文字颜色 6 4" xfId="1841"/>
    <cellStyle name="计算 2 4 4 2" xfId="1842"/>
    <cellStyle name="标题 4 2 9 2 4" xfId="1843"/>
    <cellStyle name="标题 1 2 3 5 2" xfId="1844"/>
    <cellStyle name="60% - 强调文字颜色 6 5" xfId="1845"/>
    <cellStyle name="常规 8 2 3 2" xfId="1846"/>
    <cellStyle name="标题 3 2 5 2 4" xfId="1847"/>
    <cellStyle name="Normal_APR" xfId="1848"/>
    <cellStyle name="标题 1 2 10" xfId="1849"/>
    <cellStyle name="标题 1 2 10 2" xfId="1850"/>
    <cellStyle name="标题 1 2 10 2 2" xfId="1851"/>
    <cellStyle name="标题 1 2 10 2 2 2" xfId="1852"/>
    <cellStyle name="标题 1 2 10 2 3" xfId="1853"/>
    <cellStyle name="标题 2 2 2 2 4 2" xfId="1854"/>
    <cellStyle name="标题 1 2 10 2 4" xfId="1855"/>
    <cellStyle name="标题 1 2 10 3" xfId="1856"/>
    <cellStyle name="标题 1 2 10 3 2" xfId="1857"/>
    <cellStyle name="标题 1 2 10 4" xfId="1858"/>
    <cellStyle name="标题 1 2 10 4 2" xfId="1859"/>
    <cellStyle name="标题 1 2 3 2 3 2" xfId="1860"/>
    <cellStyle name="标题 1 2 10 5" xfId="1861"/>
    <cellStyle name="好_2014年一般预入计划(市政府下达) 2" xfId="1862"/>
    <cellStyle name="标题 1 2 11" xfId="1863"/>
    <cellStyle name="计算 2 2 2 4" xfId="1864"/>
    <cellStyle name="好_2014年一般预入计划(市政府下达) 2 2" xfId="1865"/>
    <cellStyle name="标题 1 2 11 2" xfId="1866"/>
    <cellStyle name="计算 2 6 4" xfId="1867"/>
    <cellStyle name="计算 2 2 2 4 2" xfId="1868"/>
    <cellStyle name="好_2016年新宾县一般公共预算收入预算表" xfId="1869"/>
    <cellStyle name="好_2014年一般预入计划(市政府下达) 2 2 2" xfId="1870"/>
    <cellStyle name="标题 1 2 5 5" xfId="1871"/>
    <cellStyle name="标题 1 2 11 2 2" xfId="1872"/>
    <cellStyle name="计算 2 6 4 2" xfId="1873"/>
    <cellStyle name="好_2016年新宾县一般公共预算收入预算表 2" xfId="1874"/>
    <cellStyle name="好_2014年一般预入计划(市政府下达) 2 2 2 2" xfId="1875"/>
    <cellStyle name="标题 1 2 11 2 2 2" xfId="1876"/>
    <cellStyle name="计算 2 6 5" xfId="1877"/>
    <cellStyle name="好_2014年一般预入计划(市政府下达) 2 2 3" xfId="1878"/>
    <cellStyle name="标题 1 2 11 2 3" xfId="1879"/>
    <cellStyle name="好_2014年一般预入计划(市政府下达) 2 2 4" xfId="1880"/>
    <cellStyle name="常规 7 2 3 2" xfId="1881"/>
    <cellStyle name="标题 1 2 11 2 4" xfId="1882"/>
    <cellStyle name="计算 2 2 2 5" xfId="1883"/>
    <cellStyle name="好_2014年一般预入计划(市政府下达) 2 3" xfId="1884"/>
    <cellStyle name="标题 1 2 11 3" xfId="1885"/>
    <cellStyle name="计算 2 7 4" xfId="1886"/>
    <cellStyle name="好_2014年一般预入计划(市政府下达) 2 3 2" xfId="1887"/>
    <cellStyle name="标题 1 2 6 5" xfId="1888"/>
    <cellStyle name="标题 1 2 11 3 2" xfId="1889"/>
    <cellStyle name="计算 2 2 2 6" xfId="1890"/>
    <cellStyle name="好_2014年一般预入计划(市政府下达) 2 4" xfId="1891"/>
    <cellStyle name="标题 1 2 11 4" xfId="1892"/>
    <cellStyle name="计算 2 8 4" xfId="1893"/>
    <cellStyle name="好_2014年一般预入计划(市政府下达) 2 4 2" xfId="1894"/>
    <cellStyle name="标题 1 2 7 5" xfId="1895"/>
    <cellStyle name="标题 1 2 11 4 2" xfId="1896"/>
    <cellStyle name="好_2014年一般预入计划(市政府下达) 2 5" xfId="1897"/>
    <cellStyle name="标题 1 2 3 2 4 2" xfId="1898"/>
    <cellStyle name="标题 1 2 11 5" xfId="1899"/>
    <cellStyle name="好_2014年一般预入计划(市政府下达) 3" xfId="1900"/>
    <cellStyle name="标题 1 2 12" xfId="1901"/>
    <cellStyle name="好_2014年一般预入计划(市政府下达) 3 2" xfId="1902"/>
    <cellStyle name="标题 1 2 12 2" xfId="1903"/>
    <cellStyle name="标题 1 2 12 2 2" xfId="1904"/>
    <cellStyle name="标题 1 2 12 2 3" xfId="1905"/>
    <cellStyle name="标题 1 2 12 2 4" xfId="1906"/>
    <cellStyle name="标题 1 2 12 4 2" xfId="1907"/>
    <cellStyle name="常规 3 2 2 2 3" xfId="1908"/>
    <cellStyle name="标题 1 2 13 2" xfId="1909"/>
    <cellStyle name="常规 3 2 2 2 3 2" xfId="1910"/>
    <cellStyle name="标题 1 2 13 2 2" xfId="1911"/>
    <cellStyle name="常规 3 2 2 3 3" xfId="1912"/>
    <cellStyle name="标题 1 2 14 2" xfId="1913"/>
    <cellStyle name="标题 3 2" xfId="1914"/>
    <cellStyle name="标题 1 2 15" xfId="1915"/>
    <cellStyle name="标题 1 2 2" xfId="1916"/>
    <cellStyle name="检查单元格 2 15 3" xfId="1917"/>
    <cellStyle name="标题 1 2 2 2 2" xfId="1918"/>
    <cellStyle name="标题 1 2 2 2 2 2" xfId="1919"/>
    <cellStyle name="标题 1 2 2 2 2 3" xfId="1920"/>
    <cellStyle name="标题 1 2 2 2 3" xfId="1921"/>
    <cellStyle name="标题 1 2 2 2 3 2" xfId="1922"/>
    <cellStyle name="标题 3 2 4 2" xfId="1923"/>
    <cellStyle name="标题 1 2 2 2 4" xfId="1924"/>
    <cellStyle name="标题 3 2 4 2 2" xfId="1925"/>
    <cellStyle name="标题 1 2 2 2 4 2" xfId="1926"/>
    <cellStyle name="标题 3 2 4 3" xfId="1927"/>
    <cellStyle name="标题 1 2 2 2 5" xfId="1928"/>
    <cellStyle name="标题 3 2 4 4" xfId="1929"/>
    <cellStyle name="标题 3 2 11 2" xfId="1930"/>
    <cellStyle name="标题 1 2 2 2 6" xfId="1931"/>
    <cellStyle name="计算 2 3 2 2" xfId="1932"/>
    <cellStyle name="标题 1 2 2 3 2" xfId="1933"/>
    <cellStyle name="计算 2 3 2 3" xfId="1934"/>
    <cellStyle name="标题 1 2 2 3 3" xfId="1935"/>
    <cellStyle name="计算 2 3 3 2" xfId="1936"/>
    <cellStyle name="计算 2" xfId="1937"/>
    <cellStyle name="标题 1 2 2 4 2" xfId="1938"/>
    <cellStyle name="计算 2 3 4" xfId="1939"/>
    <cellStyle name="标题 1 2 2 5" xfId="1940"/>
    <cellStyle name="计算 2 3 4 2" xfId="1941"/>
    <cellStyle name="标题 4 2 8 2 4" xfId="1942"/>
    <cellStyle name="标题 1 2 2 5 2" xfId="1943"/>
    <cellStyle name="计算 2 3 5" xfId="1944"/>
    <cellStyle name="常规 22 4 2" xfId="1945"/>
    <cellStyle name="常规 17 4 2" xfId="1946"/>
    <cellStyle name="标题 1 2 2 6" xfId="1947"/>
    <cellStyle name="标题 1 2 3" xfId="1948"/>
    <cellStyle name="标题 1 2 3 2" xfId="1949"/>
    <cellStyle name="标题 1 2 3 2 2 2" xfId="1950"/>
    <cellStyle name="标题 1 2 3 2 2 3" xfId="1951"/>
    <cellStyle name="标题 1 2 3 2 3" xfId="1952"/>
    <cellStyle name="标题 1 2 3 2 4" xfId="1953"/>
    <cellStyle name="标题 1 2 3 2 5" xfId="1954"/>
    <cellStyle name="标题 1 2 3 2 6" xfId="1955"/>
    <cellStyle name="计算 2 4 2" xfId="1956"/>
    <cellStyle name="标题 1 2 3 3" xfId="1957"/>
    <cellStyle name="计算 2 4 2 3" xfId="1958"/>
    <cellStyle name="标题 1 2 3 3 3" xfId="1959"/>
    <cellStyle name="计算 2 4 4" xfId="1960"/>
    <cellStyle name="计算 2 2 2 2 2" xfId="1961"/>
    <cellStyle name="标题 1 2 3 5" xfId="1962"/>
    <cellStyle name="计算 2 4 5" xfId="1963"/>
    <cellStyle name="计算 2 2 2 2 3" xfId="1964"/>
    <cellStyle name="常规 22 5 2" xfId="1965"/>
    <cellStyle name="常规 17 5 2" xfId="1966"/>
    <cellStyle name="标题 1 2 3 6" xfId="1967"/>
    <cellStyle name="标题 1 2 4" xfId="1968"/>
    <cellStyle name="标题 1 2 4 2" xfId="1969"/>
    <cellStyle name="常规 2 2 3 3" xfId="1970"/>
    <cellStyle name="标题 1 2 4 2 2" xfId="1971"/>
    <cellStyle name="常规 2 2 3 3 2" xfId="1972"/>
    <cellStyle name="标题 1 2 4 2 2 2" xfId="1973"/>
    <cellStyle name="计算 2 5 2" xfId="1974"/>
    <cellStyle name="标题 1 2 4 3" xfId="1975"/>
    <cellStyle name="计算 2 5 2 2" xfId="1976"/>
    <cellStyle name="常规 2 2 4 3" xfId="1977"/>
    <cellStyle name="标题 1 2 4 3 2" xfId="1978"/>
    <cellStyle name="计算 2 5 3" xfId="1979"/>
    <cellStyle name="标题 1 2 4 4" xfId="1980"/>
    <cellStyle name="计算 2 5 3 2" xfId="1981"/>
    <cellStyle name="常规 2 2 5 3" xfId="1982"/>
    <cellStyle name="标题 1 2 4 4 2" xfId="1983"/>
    <cellStyle name="计算 2 5 4" xfId="1984"/>
    <cellStyle name="计算 2 2 2 3 2" xfId="1985"/>
    <cellStyle name="标题 1 2 4 5" xfId="1986"/>
    <cellStyle name="标题 1 2 5" xfId="1987"/>
    <cellStyle name="标题 1 2 5 2" xfId="1988"/>
    <cellStyle name="好 2 13 4" xfId="1989"/>
    <cellStyle name="常规 2 3 3 3" xfId="1990"/>
    <cellStyle name="标题 1 2 5 2 2" xfId="1991"/>
    <cellStyle name="标题 1 2 5 2 2 2" xfId="1992"/>
    <cellStyle name="好 2 13 5" xfId="1993"/>
    <cellStyle name="标题 1 2 5 2 3" xfId="1994"/>
    <cellStyle name="标题 1 2 5 2 4" xfId="1995"/>
    <cellStyle name="计算 2 6 2" xfId="1996"/>
    <cellStyle name="标题 1 2 5 3" xfId="1997"/>
    <cellStyle name="计算 2 6 2 2" xfId="1998"/>
    <cellStyle name="常规 2 3 4 3" xfId="1999"/>
    <cellStyle name="差 2 8" xfId="2000"/>
    <cellStyle name="标题 1 2 5 3 2" xfId="2001"/>
    <cellStyle name="计算 2 6 3" xfId="2002"/>
    <cellStyle name="标题 1 2 5 4" xfId="2003"/>
    <cellStyle name="计算 2 6 3 2" xfId="2004"/>
    <cellStyle name="标题 5 2 2 2 3" xfId="2005"/>
    <cellStyle name="标题 1 2 5 4 2" xfId="2006"/>
    <cellStyle name="差_2010年12月税收计划完成情况通报表 2 2 3 2" xfId="2007"/>
    <cellStyle name="标题 1 2 6" xfId="2008"/>
    <cellStyle name="标题 1 2 6 2" xfId="2009"/>
    <cellStyle name="标题 1 2 6 2 2 2" xfId="2010"/>
    <cellStyle name="计算 2 7 2" xfId="2011"/>
    <cellStyle name="标题 1 2 6 3" xfId="2012"/>
    <cellStyle name="计算 2 7 2 2" xfId="2013"/>
    <cellStyle name="标题 1 2 6 3 2" xfId="2014"/>
    <cellStyle name="计算 2 7 3" xfId="2015"/>
    <cellStyle name="标题 1 2 6 4" xfId="2016"/>
    <cellStyle name="计算 2 7 3 2" xfId="2017"/>
    <cellStyle name="标题 1 2 6 4 2" xfId="2018"/>
    <cellStyle name="标题 1 2 7" xfId="2019"/>
    <cellStyle name="标题 1 2 7 2" xfId="2020"/>
    <cellStyle name="标题 1 2 7 2 2" xfId="2021"/>
    <cellStyle name="标题 1 2 7 2 2 2" xfId="2022"/>
    <cellStyle name="标题 1 2 7 2 3" xfId="2023"/>
    <cellStyle name="常规 3 2 2" xfId="2024"/>
    <cellStyle name="标题 1 2 7 2 4" xfId="2025"/>
    <cellStyle name="计算 2 8 2" xfId="2026"/>
    <cellStyle name="标题 1 2 7 3" xfId="2027"/>
    <cellStyle name="计算 2 8 3" xfId="2028"/>
    <cellStyle name="标题 1 2 7 4" xfId="2029"/>
    <cellStyle name="标题 1 2 8" xfId="2030"/>
    <cellStyle name="常规 4" xfId="2031"/>
    <cellStyle name="标题 1 2 8 2" xfId="2032"/>
    <cellStyle name="常规 4 2" xfId="2033"/>
    <cellStyle name="标题 1 2 8 2 2" xfId="2034"/>
    <cellStyle name="常规 4 4" xfId="2035"/>
    <cellStyle name="常规 4 2 2" xfId="2036"/>
    <cellStyle name="标题 1 2 8 2 4" xfId="2037"/>
    <cellStyle name="标题 1 2 8 2 2 2" xfId="2038"/>
    <cellStyle name="常规 4 3" xfId="2039"/>
    <cellStyle name="标题 1 2 8 2 3" xfId="2040"/>
    <cellStyle name="计算 2 9 2" xfId="2041"/>
    <cellStyle name="常规 5" xfId="2042"/>
    <cellStyle name="标题 1 2 8 3" xfId="2043"/>
    <cellStyle name="计算 2 9 2 2" xfId="2044"/>
    <cellStyle name="常规 5 2" xfId="2045"/>
    <cellStyle name="标题 2 2 10 3" xfId="2046"/>
    <cellStyle name="标题 1 2 8 3 2" xfId="2047"/>
    <cellStyle name="计算 2 9 3" xfId="2048"/>
    <cellStyle name="好_2014年一般预入计划(发改委简化表) 2 2 2 2 2" xfId="2049"/>
    <cellStyle name="常规 6" xfId="2050"/>
    <cellStyle name="标题 1 2 8 4" xfId="2051"/>
    <cellStyle name="计算 2 9 3 2" xfId="2052"/>
    <cellStyle name="常规 6 2" xfId="2053"/>
    <cellStyle name="标题 2 2 11 3" xfId="2054"/>
    <cellStyle name="标题 1 2 8 4 2" xfId="2055"/>
    <cellStyle name="计算 2 9 4" xfId="2056"/>
    <cellStyle name="常规 7" xfId="2057"/>
    <cellStyle name="标题 1 2 8 5" xfId="2058"/>
    <cellStyle name="标题 1 2 9" xfId="2059"/>
    <cellStyle name="标题 1 2 9 2" xfId="2060"/>
    <cellStyle name="标题 1 2 9 2 2" xfId="2061"/>
    <cellStyle name="标题 1 2 9 2 2 2" xfId="2062"/>
    <cellStyle name="标题 4 2 10 2" xfId="2063"/>
    <cellStyle name="标题 1 2 9 2 3" xfId="2064"/>
    <cellStyle name="计算 2 9 2 2 2" xfId="2065"/>
    <cellStyle name="常规 5 2 2" xfId="2066"/>
    <cellStyle name="标题 4 2 10 3" xfId="2067"/>
    <cellStyle name="标题 2 2 10 3 2" xfId="2068"/>
    <cellStyle name="标题 1 2 9 2 4" xfId="2069"/>
    <cellStyle name="标题 1 2 9 3" xfId="2070"/>
    <cellStyle name="标题 1 2 9 3 2" xfId="2071"/>
    <cellStyle name="标题 1 2 9 4" xfId="2072"/>
    <cellStyle name="标题 1 2 9 4 2" xfId="2073"/>
    <cellStyle name="标题 1 2 9 5" xfId="2074"/>
    <cellStyle name="标题 1 3 2" xfId="2075"/>
    <cellStyle name="标题 1 3 3" xfId="2076"/>
    <cellStyle name="解释性文本 2 3 2 2 3" xfId="2077"/>
    <cellStyle name="标题 2 2" xfId="2078"/>
    <cellStyle name="汇总 2 4 2 2" xfId="2079"/>
    <cellStyle name="常规 2 6 4" xfId="2080"/>
    <cellStyle name="标题 2 2 10" xfId="2081"/>
    <cellStyle name="汇总 2 4 2 2 2" xfId="2082"/>
    <cellStyle name="标题 2 2 10 2" xfId="2083"/>
    <cellStyle name="标题 2 2 10 2 2" xfId="2084"/>
    <cellStyle name="标题 2 2 10 2 3" xfId="2085"/>
    <cellStyle name="标题 2 2 10 2 4" xfId="2086"/>
    <cellStyle name="计算 2 9 2 3" xfId="2087"/>
    <cellStyle name="常规 5 3" xfId="2088"/>
    <cellStyle name="标题 2 2 10 4" xfId="2089"/>
    <cellStyle name="常规 5 3 2" xfId="2090"/>
    <cellStyle name="标题 4 2 11 3" xfId="2091"/>
    <cellStyle name="标题 2 2 10 4 2" xfId="2092"/>
    <cellStyle name="计算 2 9 2 4" xfId="2093"/>
    <cellStyle name="常规 5 4" xfId="2094"/>
    <cellStyle name="常规 4 3 2" xfId="2095"/>
    <cellStyle name="标题 2 2 10 5" xfId="2096"/>
    <cellStyle name="汇总 2 4 2 3" xfId="2097"/>
    <cellStyle name="常规 2 6 5" xfId="2098"/>
    <cellStyle name="标题 5 2 5 2" xfId="2099"/>
    <cellStyle name="标题 2 2 11" xfId="2100"/>
    <cellStyle name="标题 2 2 11 2" xfId="2101"/>
    <cellStyle name="标题 2 2 11 2 2" xfId="2102"/>
    <cellStyle name="标题 2 2 11 2 2 2" xfId="2103"/>
    <cellStyle name="标题 2 2 11 2 3" xfId="2104"/>
    <cellStyle name="标题 2 2 11 2 4" xfId="2105"/>
    <cellStyle name="常规 6 2 2" xfId="2106"/>
    <cellStyle name="标题 2 2 11 3 2" xfId="2107"/>
    <cellStyle name="常规 6 3" xfId="2108"/>
    <cellStyle name="差 2 12 2 2 2" xfId="2109"/>
    <cellStyle name="标题 2 2 11 4" xfId="2110"/>
    <cellStyle name="解释性文本 2 11" xfId="2111"/>
    <cellStyle name="常规 6 3 2" xfId="2112"/>
    <cellStyle name="标题 2 2 11 4 2" xfId="2113"/>
    <cellStyle name="常规 6 4" xfId="2114"/>
    <cellStyle name="常规 4 4 2" xfId="2115"/>
    <cellStyle name="常规 4 2 2 2" xfId="2116"/>
    <cellStyle name="标题 2 2 11 5" xfId="2117"/>
    <cellStyle name="汇总 2 4 2 4" xfId="2118"/>
    <cellStyle name="标题 2 2 12" xfId="2119"/>
    <cellStyle name="标题 2 2 12 2" xfId="2120"/>
    <cellStyle name="标题 2 2 2 2 3" xfId="2121"/>
    <cellStyle name="标题 2 2 12 2 2" xfId="2122"/>
    <cellStyle name="标题 2 2 2 2 3 2" xfId="2123"/>
    <cellStyle name="标题 2 2 12 2 2 2" xfId="2124"/>
    <cellStyle name="标题 2 2 2 2 4" xfId="2125"/>
    <cellStyle name="标题 2 2 12 2 3" xfId="2126"/>
    <cellStyle name="标题 2 2 2 2 5" xfId="2127"/>
    <cellStyle name="标题 2 2 12 2 4" xfId="2128"/>
    <cellStyle name="计算 2 9 4 2" xfId="2129"/>
    <cellStyle name="常规 7 2" xfId="2130"/>
    <cellStyle name="标题 2 2 12 3" xfId="2131"/>
    <cellStyle name="常规 7 2 2" xfId="2132"/>
    <cellStyle name="标题 2 2 2 3 3" xfId="2133"/>
    <cellStyle name="标题 2 2 12 3 2" xfId="2134"/>
    <cellStyle name="常规 7 3" xfId="2135"/>
    <cellStyle name="标题 2 2 12 4" xfId="2136"/>
    <cellStyle name="常规 7 3 2" xfId="2137"/>
    <cellStyle name="标题 2 2 12 4 2" xfId="2138"/>
    <cellStyle name="常规 7 4" xfId="2139"/>
    <cellStyle name="常规 4 5 2" xfId="2140"/>
    <cellStyle name="常规 4 2 3 2" xfId="2141"/>
    <cellStyle name="标题 2 2 12 5" xfId="2142"/>
    <cellStyle name="解释性文本 2 10 3 2" xfId="2143"/>
    <cellStyle name="标题 2 2 13" xfId="2144"/>
    <cellStyle name="标题 2 2 13 2" xfId="2145"/>
    <cellStyle name="常规 8 2" xfId="2146"/>
    <cellStyle name="标题 2 2 13 3" xfId="2147"/>
    <cellStyle name="常规 8 3" xfId="2148"/>
    <cellStyle name="标题 2 2 13 4" xfId="2149"/>
    <cellStyle name="标题 2 2 2 2 2" xfId="2150"/>
    <cellStyle name="标题 2 2 2 2 2 2" xfId="2151"/>
    <cellStyle name="标题 2 2 2 2 2 3" xfId="2152"/>
    <cellStyle name="标题 2 2 2 2 6" xfId="2153"/>
    <cellStyle name="标题 2 2 2 3" xfId="2154"/>
    <cellStyle name="标题 2 2 2 3 2" xfId="2155"/>
    <cellStyle name="标题 2 2 2 4 2" xfId="2156"/>
    <cellStyle name="标题 2 2 2 5" xfId="2157"/>
    <cellStyle name="标题 2 2 2 5 2" xfId="2158"/>
    <cellStyle name="标题 2 2 2 6" xfId="2159"/>
    <cellStyle name="常规 10 2 4 2" xfId="2160"/>
    <cellStyle name="标题 2 2 3 2 2 3" xfId="2161"/>
    <cellStyle name="标题 3 2 4 2 4" xfId="2162"/>
    <cellStyle name="标题 2 2 3 2 4 2" xfId="2163"/>
    <cellStyle name="标题 2 2 3 2 5" xfId="2164"/>
    <cellStyle name="标题 2 2 3 2 6" xfId="2165"/>
    <cellStyle name="标题 2 2 3 3" xfId="2166"/>
    <cellStyle name="标题 2 2 3 3 2" xfId="2167"/>
    <cellStyle name="常规 8 2 2" xfId="2168"/>
    <cellStyle name="标题 2 2 3 3 3" xfId="2169"/>
    <cellStyle name="标题 2 2 3 4 2" xfId="2170"/>
    <cellStyle name="计算 2 3 2 2 2" xfId="2171"/>
    <cellStyle name="标题 2 2 3 5" xfId="2172"/>
    <cellStyle name="标题 2 2 3 5 2" xfId="2173"/>
    <cellStyle name="计算 2 3 2 2 3" xfId="2174"/>
    <cellStyle name="标题 2 2 3 6" xfId="2175"/>
    <cellStyle name="标题 2 2 4 2" xfId="2176"/>
    <cellStyle name="标题 2 2 4 3" xfId="2177"/>
    <cellStyle name="标题 2 2 4 3 2" xfId="2178"/>
    <cellStyle name="标题 2 2 4 4" xfId="2179"/>
    <cellStyle name="标题 2 2 4 4 2" xfId="2180"/>
    <cellStyle name="计算 2 3 2 3 2" xfId="2181"/>
    <cellStyle name="标题 2 2 4 5" xfId="2182"/>
    <cellStyle name="标题 2 2 5 2" xfId="2183"/>
    <cellStyle name="标题 2 2 5 3" xfId="2184"/>
    <cellStyle name="计算 2 12 4" xfId="2185"/>
    <cellStyle name="常规 11 2 2 3" xfId="2186"/>
    <cellStyle name="标题 2 2 5 3 2" xfId="2187"/>
    <cellStyle name="标题 2 2 5 4" xfId="2188"/>
    <cellStyle name="计算 2 13 4" xfId="2189"/>
    <cellStyle name="常规 11 2 3 3" xfId="2190"/>
    <cellStyle name="标题 2 2 5 4 2" xfId="2191"/>
    <cellStyle name="计算 2 3 2 4 2" xfId="2192"/>
    <cellStyle name="标题 3 2 5 2 2" xfId="2193"/>
    <cellStyle name="标题 2 2 5 5" xfId="2194"/>
    <cellStyle name="好_2015年一般预入计划(简化表) 2 2 2 2 2" xfId="2195"/>
    <cellStyle name="标题 2 2 6" xfId="2196"/>
    <cellStyle name="标题 2 2 6 2" xfId="2197"/>
    <cellStyle name="标题 2 2 6 3" xfId="2198"/>
    <cellStyle name="检查单元格 2 2 5" xfId="2199"/>
    <cellStyle name="常规 24" xfId="2200"/>
    <cellStyle name="常规 19" xfId="2201"/>
    <cellStyle name="标题 5 12 3" xfId="2202"/>
    <cellStyle name="标题 2 2 6 3 2" xfId="2203"/>
    <cellStyle name="标题 2 2 6 4" xfId="2204"/>
    <cellStyle name="检查单元格 2 3 5" xfId="2205"/>
    <cellStyle name="标题 5 13 3" xfId="2206"/>
    <cellStyle name="标题 2 2 6 4 2" xfId="2207"/>
    <cellStyle name="标题 3 2 5 3 2" xfId="2208"/>
    <cellStyle name="标题 2 2 6 5" xfId="2209"/>
    <cellStyle name="标题 2 2 7" xfId="2210"/>
    <cellStyle name="标题 2 2 7 2" xfId="2211"/>
    <cellStyle name="标题 2 2 7 3" xfId="2212"/>
    <cellStyle name="解释性文本 2 3 3" xfId="2213"/>
    <cellStyle name="检查单元格 3 2 5" xfId="2214"/>
    <cellStyle name="标题 2 2 7 3 2" xfId="2215"/>
    <cellStyle name="标题 2 2 7 4" xfId="2216"/>
    <cellStyle name="标题 2 2 7 4 2" xfId="2217"/>
    <cellStyle name="标题 3 2 5 4 2" xfId="2218"/>
    <cellStyle name="标题 3 2 12 2 2" xfId="2219"/>
    <cellStyle name="标题 2 2 7 5" xfId="2220"/>
    <cellStyle name="标题 2 2 8" xfId="2221"/>
    <cellStyle name="标题 2 2 8 2" xfId="2222"/>
    <cellStyle name="标题 2 2 8 3" xfId="2223"/>
    <cellStyle name="标题 2 2 8 3 2" xfId="2224"/>
    <cellStyle name="标题 2 2 8 4" xfId="2225"/>
    <cellStyle name="标题 2 2 8 4 2" xfId="2226"/>
    <cellStyle name="标题 3 2 12 3 2" xfId="2227"/>
    <cellStyle name="标题 2 2 8 5" xfId="2228"/>
    <cellStyle name="标题 2 2 9" xfId="2229"/>
    <cellStyle name="标题 2 2 9 2" xfId="2230"/>
    <cellStyle name="标题 2 2 9 2 2" xfId="2231"/>
    <cellStyle name="常规 4 6" xfId="2232"/>
    <cellStyle name="常规 4 2 4" xfId="2233"/>
    <cellStyle name="标题 2 2 9 2 2 2" xfId="2234"/>
    <cellStyle name="标题 2 2 9 3" xfId="2235"/>
    <cellStyle name="标题 2 2 9 3 2" xfId="2236"/>
    <cellStyle name="标题 2 2 9 4" xfId="2237"/>
    <cellStyle name="标题 2 2 9 4 2" xfId="2238"/>
    <cellStyle name="检查单元格 2 6 2 2" xfId="2239"/>
    <cellStyle name="标题 3 2 12 4 2" xfId="2240"/>
    <cellStyle name="标题 2 2 9 5" xfId="2241"/>
    <cellStyle name="标题 2 3 2 2" xfId="2242"/>
    <cellStyle name="标题 2 3 3" xfId="2243"/>
    <cellStyle name="标题 2 4" xfId="2244"/>
    <cellStyle name="汇总 2 9 2 2" xfId="2245"/>
    <cellStyle name="标题 3 2 10" xfId="2246"/>
    <cellStyle name="汇总 2 9 2 2 2" xfId="2247"/>
    <cellStyle name="标题 3 2 3 4" xfId="2248"/>
    <cellStyle name="标题 3 2 10 2" xfId="2249"/>
    <cellStyle name="标题 3 2 3 4 2" xfId="2250"/>
    <cellStyle name="标题 3 2 10 2 2" xfId="2251"/>
    <cellStyle name="标题 3 2 10 2 3" xfId="2252"/>
    <cellStyle name="标题 3 2 10 2 4" xfId="2253"/>
    <cellStyle name="计算 2 4 2 2 2" xfId="2254"/>
    <cellStyle name="标题 3 2 3 5" xfId="2255"/>
    <cellStyle name="标题 3 2 10 3" xfId="2256"/>
    <cellStyle name="好_2015功能预算正式本表4.30" xfId="2257"/>
    <cellStyle name="标题 3 2 3 5 2" xfId="2258"/>
    <cellStyle name="标题 3 2 10 3 2" xfId="2259"/>
    <cellStyle name="检查单元格 2 4 2" xfId="2260"/>
    <cellStyle name="标题 3 2 3 6" xfId="2261"/>
    <cellStyle name="标题 3 2 10 4" xfId="2262"/>
    <cellStyle name="检查单元格 2 4 2 2" xfId="2263"/>
    <cellStyle name="标题 3 2 10 4 2" xfId="2264"/>
    <cellStyle name="检查单元格 2 4 3" xfId="2265"/>
    <cellStyle name="标题 3 2 10 5" xfId="2266"/>
    <cellStyle name="汇总 2 9 2 3" xfId="2267"/>
    <cellStyle name="标题 3 2 11" xfId="2268"/>
    <cellStyle name="标题 3 2 4 4 2" xfId="2269"/>
    <cellStyle name="标题 3 2 11 2 2" xfId="2270"/>
    <cellStyle name="计算 2 6" xfId="2271"/>
    <cellStyle name="标题 3 2 11 2 2 2" xfId="2272"/>
    <cellStyle name="标题 3 2 11 2 3" xfId="2273"/>
    <cellStyle name="标题 3 2 11 2 4" xfId="2274"/>
    <cellStyle name="计算 2 4 2 3 2" xfId="2275"/>
    <cellStyle name="标题 3 2 4 5" xfId="2276"/>
    <cellStyle name="标题 3 2 11 3" xfId="2277"/>
    <cellStyle name="标题 3 2 11 3 2" xfId="2278"/>
    <cellStyle name="检查单元格 2 5 2" xfId="2279"/>
    <cellStyle name="标题 3 2 11 4" xfId="2280"/>
    <cellStyle name="检查单元格 2 5 2 2" xfId="2281"/>
    <cellStyle name="标题 3 2 11 4 2" xfId="2282"/>
    <cellStyle name="汇总 2 9 2 4" xfId="2283"/>
    <cellStyle name="标题 3 2 12" xfId="2284"/>
    <cellStyle name="计算 2 3 2 6" xfId="2285"/>
    <cellStyle name="标题 3 2 5 4" xfId="2286"/>
    <cellStyle name="标题 3 2 12 2" xfId="2287"/>
    <cellStyle name="标题 3 2 12 2 2 2" xfId="2288"/>
    <cellStyle name="标题 3 2 12 2 3" xfId="2289"/>
    <cellStyle name="常规 8 2 5 2" xfId="2290"/>
    <cellStyle name="标题 3 2 12 2 4" xfId="2291"/>
    <cellStyle name="标题 3 2 5 5" xfId="2292"/>
    <cellStyle name="标题 3 2 12 3" xfId="2293"/>
    <cellStyle name="检查单元格 2 6 2" xfId="2294"/>
    <cellStyle name="标题 3 2 12 4" xfId="2295"/>
    <cellStyle name="检查单元格 2 6 3" xfId="2296"/>
    <cellStyle name="常规 9 2 3 2" xfId="2297"/>
    <cellStyle name="标题 3 2 12 5" xfId="2298"/>
    <cellStyle name="标题 3 2 2 2 2 2" xfId="2299"/>
    <cellStyle name="标题 3 2 13" xfId="2300"/>
    <cellStyle name="标题 3 2 6 4 2" xfId="2301"/>
    <cellStyle name="标题 3 2 13 2 2" xfId="2302"/>
    <cellStyle name="检查单元格 2 7 2" xfId="2303"/>
    <cellStyle name="标题 3 2 13 4" xfId="2304"/>
    <cellStyle name="差_2014年一般预入计划(市政府下达) 2 2 2 2 2" xfId="2305"/>
    <cellStyle name="标题 3 2 2 2 2 3" xfId="2306"/>
    <cellStyle name="标题 3 2 14" xfId="2307"/>
    <cellStyle name="标题 3 2 7 4" xfId="2308"/>
    <cellStyle name="标题 3 2 14 2" xfId="2309"/>
    <cellStyle name="标题 3 2 7 5" xfId="2310"/>
    <cellStyle name="标题 3 2 14 3" xfId="2311"/>
    <cellStyle name="标题 4 2 3 2 2 2" xfId="2312"/>
    <cellStyle name="标题 3 2 15" xfId="2313"/>
    <cellStyle name="标题 3 2 8 4" xfId="2314"/>
    <cellStyle name="标题 3 2 15 2" xfId="2315"/>
    <cellStyle name="标题 4 2 3 2 2 3" xfId="2316"/>
    <cellStyle name="标题 3 2 16" xfId="2317"/>
    <cellStyle name="标题 3 2 2 2 2" xfId="2318"/>
    <cellStyle name="标题 3 2 2 2 3" xfId="2319"/>
    <cellStyle name="标题 3 2 2 2 3 2" xfId="2320"/>
    <cellStyle name="标题 3 2 2 2 4" xfId="2321"/>
    <cellStyle name="检查单元格 2 11 2 3" xfId="2322"/>
    <cellStyle name="标题 3 2 2 2 4 2" xfId="2323"/>
    <cellStyle name="标题 3 2 2 2 5" xfId="2324"/>
    <cellStyle name="标题 3 2 2 2 6" xfId="2325"/>
    <cellStyle name="标题 3 2 2 3" xfId="2326"/>
    <cellStyle name="差 3 2 4" xfId="2327"/>
    <cellStyle name="标题 3 2 2 3 2" xfId="2328"/>
    <cellStyle name="差 3 2 5" xfId="2329"/>
    <cellStyle name="标题 3 2 2 3 3" xfId="2330"/>
    <cellStyle name="标题 3 2 2 4" xfId="2331"/>
    <cellStyle name="差_2015功能预算正式本表4.30 2 2 5" xfId="2332"/>
    <cellStyle name="标题 3 2 2 4 2" xfId="2333"/>
    <cellStyle name="标题 3 2 2 5" xfId="2334"/>
    <cellStyle name="标题 3 2 2 5 2" xfId="2335"/>
    <cellStyle name="检查单元格 2 3 2" xfId="2336"/>
    <cellStyle name="标题 3 2 2 6" xfId="2337"/>
    <cellStyle name="标题 5 7" xfId="2338"/>
    <cellStyle name="标题 3 2 3 2 2" xfId="2339"/>
    <cellStyle name="标题 5 7 2" xfId="2340"/>
    <cellStyle name="标题 3 2 3 2 2 2" xfId="2341"/>
    <cellStyle name="常规 2 8 2 2" xfId="2342"/>
    <cellStyle name="标题 5 7 3" xfId="2343"/>
    <cellStyle name="标题 3 2 3 2 2 3" xfId="2344"/>
    <cellStyle name="标题 5 8" xfId="2345"/>
    <cellStyle name="标题 3 2 3 2 3" xfId="2346"/>
    <cellStyle name="标题 5 8 2" xfId="2347"/>
    <cellStyle name="标题 3 2 3 2 3 2" xfId="2348"/>
    <cellStyle name="标题 5 9" xfId="2349"/>
    <cellStyle name="标题 3 2 3 2 4" xfId="2350"/>
    <cellStyle name="标题 5 9 2" xfId="2351"/>
    <cellStyle name="标题 3 2 3 2 4 2" xfId="2352"/>
    <cellStyle name="标题 3 2 3 2 5" xfId="2353"/>
    <cellStyle name="标题 3 2 3 2 6" xfId="2354"/>
    <cellStyle name="标题 3 2 3 3" xfId="2355"/>
    <cellStyle name="标题 3 2 3 3 2" xfId="2356"/>
    <cellStyle name="标题 3 2 3 3 3" xfId="2357"/>
    <cellStyle name="标题 3 2 4 2 2 2" xfId="2358"/>
    <cellStyle name="标题 3 2 4 2 3" xfId="2359"/>
    <cellStyle name="标题 3 2 4 3 2" xfId="2360"/>
    <cellStyle name="计算 2 3 2 4" xfId="2361"/>
    <cellStyle name="标题 3 2 5 2" xfId="2362"/>
    <cellStyle name="标题 3 2 5 2 2 2" xfId="2363"/>
    <cellStyle name="标题 3 2 5 2 3" xfId="2364"/>
    <cellStyle name="计算 2 3 2 5" xfId="2365"/>
    <cellStyle name="标题 3 2 5 3" xfId="2366"/>
    <cellStyle name="标题 3 2 6" xfId="2367"/>
    <cellStyle name="计算 4" xfId="2368"/>
    <cellStyle name="标题 3 2 6 2" xfId="2369"/>
    <cellStyle name="标题 3 2 6 2 2" xfId="2370"/>
    <cellStyle name="标题 3 2 6 2 2 2" xfId="2371"/>
    <cellStyle name="标题 3 2 6 2 3" xfId="2372"/>
    <cellStyle name="常规 8 3 3 2" xfId="2373"/>
    <cellStyle name="标题 3 2 6 2 4" xfId="2374"/>
    <cellStyle name="常规 3 2 3 2 3" xfId="2375"/>
    <cellStyle name="标题 3 2 7 2" xfId="2376"/>
    <cellStyle name="标题 3 2 7 2 2" xfId="2377"/>
    <cellStyle name="标题 3 2 7 2 2 2" xfId="2378"/>
    <cellStyle name="标题 3 2 7 2 3" xfId="2379"/>
    <cellStyle name="标题 3 2 7 3 2" xfId="2380"/>
    <cellStyle name="解释性文本 2 3 2 4 2" xfId="2381"/>
    <cellStyle name="标题 3 2 8" xfId="2382"/>
    <cellStyle name="标题 3 2 8 2" xfId="2383"/>
    <cellStyle name="标题 3 2 8 2 2" xfId="2384"/>
    <cellStyle name="标题 3 2 8 2 2 2" xfId="2385"/>
    <cellStyle name="标题 3 2 8 2 3" xfId="2386"/>
    <cellStyle name="标题 3 2 8 2 4" xfId="2387"/>
    <cellStyle name="标题 3 2 8 3" xfId="2388"/>
    <cellStyle name="标题 3 2 8 3 2" xfId="2389"/>
    <cellStyle name="标题 3 2 8 4 2" xfId="2390"/>
    <cellStyle name="标题 3 2 8 5" xfId="2391"/>
    <cellStyle name="标题 4 2" xfId="2392"/>
    <cellStyle name="标题 3 2 9" xfId="2393"/>
    <cellStyle name="汇总 2 11 2 3" xfId="2394"/>
    <cellStyle name="差 2 4 2 5" xfId="2395"/>
    <cellStyle name="标题 4 2 2" xfId="2396"/>
    <cellStyle name="标题 3 2 9 2" xfId="2397"/>
    <cellStyle name="标题 4 2 2 2" xfId="2398"/>
    <cellStyle name="标题 3 2 9 2 2" xfId="2399"/>
    <cellStyle name="标题 4 2 2 2 2" xfId="2400"/>
    <cellStyle name="标题 3 2 9 2 2 2" xfId="2401"/>
    <cellStyle name="标题 4 2 2 3" xfId="2402"/>
    <cellStyle name="标题 3 2 9 2 3" xfId="2403"/>
    <cellStyle name="标题 4 2 2 4" xfId="2404"/>
    <cellStyle name="标题 3 2 9 2 4" xfId="2405"/>
    <cellStyle name="汇总 2 11 2 4" xfId="2406"/>
    <cellStyle name="标题 4 2 3" xfId="2407"/>
    <cellStyle name="标题 3 2 9 3" xfId="2408"/>
    <cellStyle name="好_2014年一般预入计划(发改委简化表) 2 4" xfId="2409"/>
    <cellStyle name="标题 4 2 3 2" xfId="2410"/>
    <cellStyle name="标题 3 2 9 3 2" xfId="2411"/>
    <cellStyle name="标题 4 2 4" xfId="2412"/>
    <cellStyle name="标题 3 2 9 4" xfId="2413"/>
    <cellStyle name="标题 4 2 4 2" xfId="2414"/>
    <cellStyle name="标题 3 2 9 4 2" xfId="2415"/>
    <cellStyle name="标题 4 2 5" xfId="2416"/>
    <cellStyle name="标题 3 2 9 5" xfId="2417"/>
    <cellStyle name="标题 3 3 2 2" xfId="2418"/>
    <cellStyle name="标题 3 3 3" xfId="2419"/>
    <cellStyle name="标题 3 4" xfId="2420"/>
    <cellStyle name="标题 4 2 10 2 2" xfId="2421"/>
    <cellStyle name="标题 4 2 10 2 3" xfId="2422"/>
    <cellStyle name="常规 13 2 2" xfId="2423"/>
    <cellStyle name="差 2 2 4 2" xfId="2424"/>
    <cellStyle name="标题 4 2 10 2 4" xfId="2425"/>
    <cellStyle name="常规 5 2 2 2" xfId="2426"/>
    <cellStyle name="标题 4 2 10 3 2" xfId="2427"/>
    <cellStyle name="常规 5 2 3" xfId="2428"/>
    <cellStyle name="标题 4 2 10 4" xfId="2429"/>
    <cellStyle name="常规 5 2 3 2" xfId="2430"/>
    <cellStyle name="标题 4 2 10 4 2" xfId="2431"/>
    <cellStyle name="常规 5 2 4" xfId="2432"/>
    <cellStyle name="标题 4 2 10 5" xfId="2433"/>
    <cellStyle name="标题 4 2 11" xfId="2434"/>
    <cellStyle name="标题 4 2 11 2" xfId="2435"/>
    <cellStyle name="标题 4 2 11 2 3" xfId="2436"/>
    <cellStyle name="常规 14 2 2" xfId="2437"/>
    <cellStyle name="差 2 3 4 2" xfId="2438"/>
    <cellStyle name="标题 4 2 11 2 4" xfId="2439"/>
    <cellStyle name="常规 5 3 2 2" xfId="2440"/>
    <cellStyle name="标题 4 2 11 3 2" xfId="2441"/>
    <cellStyle name="常规 5 3 3" xfId="2442"/>
    <cellStyle name="差_2010年12月税收计划完成情况通报表 2 2" xfId="2443"/>
    <cellStyle name="标题 4 2 11 4" xfId="2444"/>
    <cellStyle name="常规 5 3 3 2" xfId="2445"/>
    <cellStyle name="差_2010年12月税收计划完成情况通报表 2 2 2" xfId="2446"/>
    <cellStyle name="标题 4 2 11 4 2" xfId="2447"/>
    <cellStyle name="差 2 12 3 2" xfId="2448"/>
    <cellStyle name="标题 4 2 12" xfId="2449"/>
    <cellStyle name="标题 4 2 12 2" xfId="2450"/>
    <cellStyle name="标题 4 2 12 2 2" xfId="2451"/>
    <cellStyle name="标题 4 2 12 2 3" xfId="2452"/>
    <cellStyle name="常规 20 2 2" xfId="2453"/>
    <cellStyle name="常规 15 2 2" xfId="2454"/>
    <cellStyle name="差 2 4 4 2" xfId="2455"/>
    <cellStyle name="标题 4 2 12 2 4" xfId="2456"/>
    <cellStyle name="常规 5 4 2" xfId="2457"/>
    <cellStyle name="常规 4 3 2 2" xfId="2458"/>
    <cellStyle name="标题 4 2 12 3" xfId="2459"/>
    <cellStyle name="标题 4 2 12 3 2" xfId="2460"/>
    <cellStyle name="常规 5 4 3" xfId="2461"/>
    <cellStyle name="差_2010年12月税收计划完成情况通报表 3 2" xfId="2462"/>
    <cellStyle name="标题 4 2 12 4" xfId="2463"/>
    <cellStyle name="标题 4 2 12 4 2" xfId="2464"/>
    <cellStyle name="标题 4 2 12 5" xfId="2465"/>
    <cellStyle name="标题 4 2 13" xfId="2466"/>
    <cellStyle name="标题 4 2 13 2" xfId="2467"/>
    <cellStyle name="标题 6" xfId="2468"/>
    <cellStyle name="标题 4 2 13 2 2" xfId="2469"/>
    <cellStyle name="常规 5 5 2" xfId="2470"/>
    <cellStyle name="常规 4 3 3 2" xfId="2471"/>
    <cellStyle name="标题 4 2 13 3" xfId="2472"/>
    <cellStyle name="常规 5 5 3" xfId="2473"/>
    <cellStyle name="标题 4 2 13 4" xfId="2474"/>
    <cellStyle name="标题 4 2 14" xfId="2475"/>
    <cellStyle name="标题 4 2 14 2" xfId="2476"/>
    <cellStyle name="标题 4 2 15 2" xfId="2477"/>
    <cellStyle name="常规 12 2 4" xfId="2478"/>
    <cellStyle name="标题 4 2 2 2 2 2" xfId="2479"/>
    <cellStyle name="常规 12 2 5" xfId="2480"/>
    <cellStyle name="标题 4 2 2 2 2 3" xfId="2481"/>
    <cellStyle name="标题 4 2 2 2 3" xfId="2482"/>
    <cellStyle name="常规 12 3 4" xfId="2483"/>
    <cellStyle name="标题 4 2 2 2 3 2" xfId="2484"/>
    <cellStyle name="标题 4 2 2 2 4" xfId="2485"/>
    <cellStyle name="标题 4 2 2 2 4 2" xfId="2486"/>
    <cellStyle name="标题 4 2 2 2 5" xfId="2487"/>
    <cellStyle name="标题 4 2 2 2 6" xfId="2488"/>
    <cellStyle name="标题 4 2 2 5" xfId="2489"/>
    <cellStyle name="标题 4 2 2 6" xfId="2490"/>
    <cellStyle name="好_2014年一般预入计划(发改委简化表) 2 4 2" xfId="2491"/>
    <cellStyle name="标题 4 2 3 2 2" xfId="2492"/>
    <cellStyle name="标题 4 2 3 2 3" xfId="2493"/>
    <cellStyle name="标题 4 2 3 2 3 2" xfId="2494"/>
    <cellStyle name="汇总 2 2" xfId="2495"/>
    <cellStyle name="标题 4 2 3 2 4" xfId="2496"/>
    <cellStyle name="汇总 2 2 2" xfId="2497"/>
    <cellStyle name="标题 4 2 3 2 4 2" xfId="2498"/>
    <cellStyle name="汇总 2 3" xfId="2499"/>
    <cellStyle name="标题 4 2 3 2 5" xfId="2500"/>
    <cellStyle name="好_2014年一般预入计划(发改委简化表) 2 5" xfId="2501"/>
    <cellStyle name="标题 4 2 3 3" xfId="2502"/>
    <cellStyle name="好 2 4 2 4" xfId="2503"/>
    <cellStyle name="标题 4 2 3 3 2" xfId="2504"/>
    <cellStyle name="好 2 4 2 5" xfId="2505"/>
    <cellStyle name="标题 4 2 3 3 3" xfId="2506"/>
    <cellStyle name="好_2014年一般预入计划(发改委简化表) 2 6" xfId="2507"/>
    <cellStyle name="标题 4 2 3 4" xfId="2508"/>
    <cellStyle name="常规 3 3 2 6" xfId="2509"/>
    <cellStyle name="标题 4 2 3 4 2" xfId="2510"/>
    <cellStyle name="计算 2 5 2 2 2" xfId="2511"/>
    <cellStyle name="标题 4 2 3 5" xfId="2512"/>
    <cellStyle name="标题 4 2 3 5 2" xfId="2513"/>
    <cellStyle name="标题 4 2 3 6" xfId="2514"/>
    <cellStyle name="标题 4 2 4 2 2" xfId="2515"/>
    <cellStyle name="常规 2 8 2 3" xfId="2516"/>
    <cellStyle name="标题 5 7 4" xfId="2517"/>
    <cellStyle name="标题 4 2 4 2 2 2" xfId="2518"/>
    <cellStyle name="标题 4 2 4 2 3" xfId="2519"/>
    <cellStyle name="标题 4 2 4 2 4" xfId="2520"/>
    <cellStyle name="标题 4 2 4 3" xfId="2521"/>
    <cellStyle name="好 2 5 2 4" xfId="2522"/>
    <cellStyle name="标题 4 2 4 3 2" xfId="2523"/>
    <cellStyle name="标题 4 2 4 4" xfId="2524"/>
    <cellStyle name="常规 3 4 2 6" xfId="2525"/>
    <cellStyle name="标题 4 2 4 4 2" xfId="2526"/>
    <cellStyle name="标题 4 2 4 5" xfId="2527"/>
    <cellStyle name="标题 4 2 5 2" xfId="2528"/>
    <cellStyle name="标题 4 2 5 2 2" xfId="2529"/>
    <cellStyle name="常规 3 8 2 3" xfId="2530"/>
    <cellStyle name="标题 4 2 5 2 2 2" xfId="2531"/>
    <cellStyle name="标题 4 2 5 2 3" xfId="2532"/>
    <cellStyle name="标题 4 2 5 2 4" xfId="2533"/>
    <cellStyle name="标题 4 2 5 3" xfId="2534"/>
    <cellStyle name="好 2 6 2 4" xfId="2535"/>
    <cellStyle name="标题 4 2 5 3 2" xfId="2536"/>
    <cellStyle name="标题 4 2 5 4" xfId="2537"/>
    <cellStyle name="标题 4 2 5 4 2" xfId="2538"/>
    <cellStyle name="标题 4 2 5 5" xfId="2539"/>
    <cellStyle name="标题 4 2 6" xfId="2540"/>
    <cellStyle name="标题 4 2 6 2 2 2" xfId="2541"/>
    <cellStyle name="标题 4 2 6 2 4" xfId="2542"/>
    <cellStyle name="标题 4 2 7" xfId="2543"/>
    <cellStyle name="标题 4 2 7 2" xfId="2544"/>
    <cellStyle name="标题 4 2 7 2 2" xfId="2545"/>
    <cellStyle name="标题 4 2 7 2 2 2" xfId="2546"/>
    <cellStyle name="标题 4 2 7 2 3" xfId="2547"/>
    <cellStyle name="计算 2 2 4 2" xfId="2548"/>
    <cellStyle name="标题 4 2 7 2 4" xfId="2549"/>
    <cellStyle name="标题 4 2 7 3" xfId="2550"/>
    <cellStyle name="好 2 8 2 4" xfId="2551"/>
    <cellStyle name="常规 3 10 5" xfId="2552"/>
    <cellStyle name="标题 4 2 7 3 2" xfId="2553"/>
    <cellStyle name="标题 4 2 7 4" xfId="2554"/>
    <cellStyle name="常规 3 11 5" xfId="2555"/>
    <cellStyle name="标题 4 2 7 4 2" xfId="2556"/>
    <cellStyle name="标题 4 2 7 5" xfId="2557"/>
    <cellStyle name="标题 4 2 8" xfId="2558"/>
    <cellStyle name="标题 4 2 8 2" xfId="2559"/>
    <cellStyle name="标题 4 2 8 2 2" xfId="2560"/>
    <cellStyle name="标题 4 2 8 2 2 2" xfId="2561"/>
    <cellStyle name="标题 4 2 8 2 3" xfId="2562"/>
    <cellStyle name="标题 4 2 8 3" xfId="2563"/>
    <cellStyle name="好 2 9 2 4" xfId="2564"/>
    <cellStyle name="标题 4 2 8 3 2" xfId="2565"/>
    <cellStyle name="标题 4 2 8 4" xfId="2566"/>
    <cellStyle name="标题 4 2 8 4 2" xfId="2567"/>
    <cellStyle name="标题 4 2 8 5" xfId="2568"/>
    <cellStyle name="标题 4 2 9" xfId="2569"/>
    <cellStyle name="标题 4 2 9 2" xfId="2570"/>
    <cellStyle name="标题 4 2 9 3" xfId="2571"/>
    <cellStyle name="标题 4 2 9 3 2" xfId="2572"/>
    <cellStyle name="标题 4 2 9 4" xfId="2573"/>
    <cellStyle name="标题 4 2 9 4 2" xfId="2574"/>
    <cellStyle name="差_2014年一般预入计划(发改委简化表) 2 2 2" xfId="2575"/>
    <cellStyle name="标题 4 2 9 5" xfId="2576"/>
    <cellStyle name="标题 4 3 2" xfId="2577"/>
    <cellStyle name="好 2 2 2 3" xfId="2578"/>
    <cellStyle name="差_2014年一般预入计划(市政府下达) 2 5" xfId="2579"/>
    <cellStyle name="标题 4 3 2 2" xfId="2580"/>
    <cellStyle name="标题 4 3 3" xfId="2581"/>
    <cellStyle name="标题 4 4" xfId="2582"/>
    <cellStyle name="标题 5" xfId="2583"/>
    <cellStyle name="好_2016年一般预入计划 2 2 2 2" xfId="2584"/>
    <cellStyle name="好 2 8 2" xfId="2585"/>
    <cellStyle name="差_2014年一般预入计划(发改委简化表) 2 6" xfId="2586"/>
    <cellStyle name="标题 5 10 2 2" xfId="2587"/>
    <cellStyle name="好_2016年一般预入计划 2 2 2 2 2" xfId="2588"/>
    <cellStyle name="好 2 8 2 2" xfId="2589"/>
    <cellStyle name="常规 3 10 3" xfId="2590"/>
    <cellStyle name="标题 5 10 2 2 2" xfId="2591"/>
    <cellStyle name="好_2016年一般预入计划 2 2 2 3" xfId="2592"/>
    <cellStyle name="好 2 8 3" xfId="2593"/>
    <cellStyle name="标题 5 10 2 3" xfId="2594"/>
    <cellStyle name="好_2016年一般预入计划 2 2 2 4" xfId="2595"/>
    <cellStyle name="好 2 8 4" xfId="2596"/>
    <cellStyle name="标题 5 10 2 4" xfId="2597"/>
    <cellStyle name="好_2016年一般预入计划 2 2 3 2" xfId="2598"/>
    <cellStyle name="好 2 9 2" xfId="2599"/>
    <cellStyle name="差 2 15" xfId="2600"/>
    <cellStyle name="标题 5 10 3 2" xfId="2601"/>
    <cellStyle name="好_2016年一般预入计划 2 2 4" xfId="2602"/>
    <cellStyle name="标题 5 10 4" xfId="2603"/>
    <cellStyle name="标题 5 10 4 2" xfId="2604"/>
    <cellStyle name="好_2016年一般预入计划 2 2 5" xfId="2605"/>
    <cellStyle name="标题 5 10 5" xfId="2606"/>
    <cellStyle name="常规 9 3 4" xfId="2607"/>
    <cellStyle name="标题 5 11 2 2 2" xfId="2608"/>
    <cellStyle name="常规 13 2 3 2" xfId="2609"/>
    <cellStyle name="标题 5 11 2 3" xfId="2610"/>
    <cellStyle name="常规 13 2 3 3" xfId="2611"/>
    <cellStyle name="标题 5 11 2 4" xfId="2612"/>
    <cellStyle name="检查单元格 2 2 4 2" xfId="2613"/>
    <cellStyle name="常规 23 2" xfId="2614"/>
    <cellStyle name="常规 18 2" xfId="2615"/>
    <cellStyle name="差 2 7 4" xfId="2616"/>
    <cellStyle name="标题 5 12 2 2" xfId="2617"/>
    <cellStyle name="常规 18 2 2" xfId="2618"/>
    <cellStyle name="差 2 7 4 2" xfId="2619"/>
    <cellStyle name="标题 5 12 2 2 2" xfId="2620"/>
    <cellStyle name="常规 23 3" xfId="2621"/>
    <cellStyle name="常规 18 3" xfId="2622"/>
    <cellStyle name="差 2 7 5" xfId="2623"/>
    <cellStyle name="标题 5 12 2 3" xfId="2624"/>
    <cellStyle name="常规 18 4" xfId="2625"/>
    <cellStyle name="标题 5 12 2 4" xfId="2626"/>
    <cellStyle name="检查单元格 2 2 5 2" xfId="2627"/>
    <cellStyle name="常规 24 2" xfId="2628"/>
    <cellStyle name="常规 19 2" xfId="2629"/>
    <cellStyle name="差 2 8 4" xfId="2630"/>
    <cellStyle name="标题 5 12 3 2" xfId="2631"/>
    <cellStyle name="检查单元格 2 3 4" xfId="2632"/>
    <cellStyle name="标题 5 13 2" xfId="2633"/>
    <cellStyle name="检查单元格 2 3 4 2" xfId="2634"/>
    <cellStyle name="标题 5 13 2 2" xfId="2635"/>
    <cellStyle name="检查单元格 2 3 6" xfId="2636"/>
    <cellStyle name="标题 5 13 4" xfId="2637"/>
    <cellStyle name="好_2016年一般预入计划 2 6" xfId="2638"/>
    <cellStyle name="标题 5 14" xfId="2639"/>
    <cellStyle name="检查单元格 2 4 4" xfId="2640"/>
    <cellStyle name="标题 5 14 2" xfId="2641"/>
    <cellStyle name="检查单元格 2 4 5" xfId="2642"/>
    <cellStyle name="标题 5 14 3" xfId="2643"/>
    <cellStyle name="检查单元格 2 5 4" xfId="2644"/>
    <cellStyle name="好 2 10 2 2" xfId="2645"/>
    <cellStyle name="常规 9 2 2 3" xfId="2646"/>
    <cellStyle name="标题 5 15 2" xfId="2647"/>
    <cellStyle name="计算 2 7 2 2 2" xfId="2648"/>
    <cellStyle name="好 2 10 3" xfId="2649"/>
    <cellStyle name="标题 5 16" xfId="2650"/>
    <cellStyle name="标题 5 2" xfId="2651"/>
    <cellStyle name="汇总 2 12 2 3" xfId="2652"/>
    <cellStyle name="标题 5 2 2" xfId="2653"/>
    <cellStyle name="常规 2 3 5" xfId="2654"/>
    <cellStyle name="标题 5 2 2 2" xfId="2655"/>
    <cellStyle name="好 2 15 3" xfId="2656"/>
    <cellStyle name="常规 2 3 5 2" xfId="2657"/>
    <cellStyle name="标题 5 2 2 2 2" xfId="2658"/>
    <cellStyle name="常规 2 3 6" xfId="2659"/>
    <cellStyle name="标题 5 2 2 3" xfId="2660"/>
    <cellStyle name="标题 5 2 2 3 2" xfId="2661"/>
    <cellStyle name="标题 5 2 2 4" xfId="2662"/>
    <cellStyle name="标题 5 2 2 4 2" xfId="2663"/>
    <cellStyle name="差 2 7 2" xfId="2664"/>
    <cellStyle name="标题 5 2 2 5" xfId="2665"/>
    <cellStyle name="汇总 2 12 2 4" xfId="2666"/>
    <cellStyle name="标题 5 2 3" xfId="2667"/>
    <cellStyle name="标题 5 2 4" xfId="2668"/>
    <cellStyle name="常规 2 5 5" xfId="2669"/>
    <cellStyle name="标题 5 2 4 2" xfId="2670"/>
    <cellStyle name="标题 5 2 5" xfId="2671"/>
    <cellStyle name="标题 5 2 6" xfId="2672"/>
    <cellStyle name="标题 5 3" xfId="2673"/>
    <cellStyle name="差_2016年一般预入计划 2 2 3 2" xfId="2674"/>
    <cellStyle name="标题 5 3 2 4 2" xfId="2675"/>
    <cellStyle name="差_2016年一般预入计划 2 2 5" xfId="2676"/>
    <cellStyle name="标题 5 3 2 6" xfId="2677"/>
    <cellStyle name="标题 5 3 5" xfId="2678"/>
    <cellStyle name="汇总 2 5 2 3" xfId="2679"/>
    <cellStyle name="常规 3 6 5" xfId="2680"/>
    <cellStyle name="标题 5 3 5 2" xfId="2681"/>
    <cellStyle name="标题 5 3 6" xfId="2682"/>
    <cellStyle name="标题 5 4" xfId="2683"/>
    <cellStyle name="常规 21 2 5" xfId="2684"/>
    <cellStyle name="常规 16 2 5" xfId="2685"/>
    <cellStyle name="标题 5 4 2" xfId="2686"/>
    <cellStyle name="常规 21 2 6" xfId="2687"/>
    <cellStyle name="常规 16 2 6" xfId="2688"/>
    <cellStyle name="标题 5 4 3" xfId="2689"/>
    <cellStyle name="标题 5 4 4" xfId="2690"/>
    <cellStyle name="标题 5 4 5" xfId="2691"/>
    <cellStyle name="标题 5 5" xfId="2692"/>
    <cellStyle name="标题 5 5 2" xfId="2693"/>
    <cellStyle name="常规 5 3 5" xfId="2694"/>
    <cellStyle name="差_2010年12月税收计划完成情况通报表 2 4" xfId="2695"/>
    <cellStyle name="标题 5 5 2 2" xfId="2696"/>
    <cellStyle name="差_2010年12月税收计划完成情况通报表 2 4 2" xfId="2697"/>
    <cellStyle name="标题 5 5 2 2 2" xfId="2698"/>
    <cellStyle name="常规 5 3 6" xfId="2699"/>
    <cellStyle name="差_2010年12月税收计划完成情况通报表 2 5" xfId="2700"/>
    <cellStyle name="标题 5 5 2 3" xfId="2701"/>
    <cellStyle name="常规 5 3 7" xfId="2702"/>
    <cellStyle name="差_2010年12月税收计划完成情况通报表 2 6" xfId="2703"/>
    <cellStyle name="标题 5 5 2 4" xfId="2704"/>
    <cellStyle name="标题 5 5 3" xfId="2705"/>
    <cellStyle name="标题 5 5 3 2" xfId="2706"/>
    <cellStyle name="标题 5 5 4" xfId="2707"/>
    <cellStyle name="标题 5 5 4 2" xfId="2708"/>
    <cellStyle name="标题 5 5 5" xfId="2709"/>
    <cellStyle name="标题 5 6" xfId="2710"/>
    <cellStyle name="标题 5 6 2" xfId="2711"/>
    <cellStyle name="解释性文本 2 14 2" xfId="2712"/>
    <cellStyle name="标题 5 6 2 2 2" xfId="2713"/>
    <cellStyle name="解释性文本 2 16" xfId="2714"/>
    <cellStyle name="标题 5 6 2 4" xfId="2715"/>
    <cellStyle name="标题 5 6 3" xfId="2716"/>
    <cellStyle name="标题 5 6 4" xfId="2717"/>
    <cellStyle name="标题 5 6 4 2" xfId="2718"/>
    <cellStyle name="标题 5 6 5" xfId="2719"/>
    <cellStyle name="标题 5 7 2 2 2" xfId="2720"/>
    <cellStyle name="标题 5 7 2 4" xfId="2721"/>
    <cellStyle name="标题 5 7 4 2" xfId="2722"/>
    <cellStyle name="常规 2 8 2 4" xfId="2723"/>
    <cellStyle name="标题 5 7 5" xfId="2724"/>
    <cellStyle name="常规 8 3 5" xfId="2725"/>
    <cellStyle name="标题 5 8 2 2" xfId="2726"/>
    <cellStyle name="标题 5 8 2 2 2" xfId="2727"/>
    <cellStyle name="常规 2 8 3 2" xfId="2728"/>
    <cellStyle name="标题 5 8 3" xfId="2729"/>
    <cellStyle name="标题 5 8 4" xfId="2730"/>
    <cellStyle name="标题 5 8 4 2" xfId="2731"/>
    <cellStyle name="标题 5 8 5" xfId="2732"/>
    <cellStyle name="常规 9 3 5" xfId="2733"/>
    <cellStyle name="标题 5 9 2 2" xfId="2734"/>
    <cellStyle name="标题 5 9 2 2 2" xfId="2735"/>
    <cellStyle name="标题 5 9 2 3" xfId="2736"/>
    <cellStyle name="差_2015功能预算正式本表4.30 2 2 2 2" xfId="2737"/>
    <cellStyle name="标题 5 9 2 4" xfId="2738"/>
    <cellStyle name="标题 5 9 3" xfId="2739"/>
    <cellStyle name="标题 5 9 3 2" xfId="2740"/>
    <cellStyle name="标题 5 9 4" xfId="2741"/>
    <cellStyle name="标题 5 9 4 2" xfId="2742"/>
    <cellStyle name="解释性文本 2 10" xfId="2743"/>
    <cellStyle name="标题 5 9 5" xfId="2744"/>
    <cellStyle name="标题 6 2" xfId="2745"/>
    <cellStyle name="标题 6 3" xfId="2746"/>
    <cellStyle name="差_2014年一般预入计划(发改委简化表) 2 2 3 2" xfId="2747"/>
    <cellStyle name="标题 7" xfId="2748"/>
    <cellStyle name="差 2" xfId="2749"/>
    <cellStyle name="差 2 10" xfId="2750"/>
    <cellStyle name="差 2 10 2" xfId="2751"/>
    <cellStyle name="差 2 10 2 2" xfId="2752"/>
    <cellStyle name="好_2010年12月税收计划完成情况通报表 2 2 5" xfId="2753"/>
    <cellStyle name="差 2 10 2 2 2" xfId="2754"/>
    <cellStyle name="差 2 10 2 3" xfId="2755"/>
    <cellStyle name="差 2 10 2 4" xfId="2756"/>
    <cellStyle name="差 2 10 3" xfId="2757"/>
    <cellStyle name="差 2 10 4" xfId="2758"/>
    <cellStyle name="差 2 10 4 2" xfId="2759"/>
    <cellStyle name="检查单元格 2 14 2" xfId="2760"/>
    <cellStyle name="差 2 10 5" xfId="2761"/>
    <cellStyle name="差_2014年一般预入计划(发改委简化表) 3 2" xfId="2762"/>
    <cellStyle name="差 2 11" xfId="2763"/>
    <cellStyle name="差 2 11 2" xfId="2764"/>
    <cellStyle name="差 2 11 2 2" xfId="2765"/>
    <cellStyle name="差 2 11 2 2 2" xfId="2766"/>
    <cellStyle name="差 2 11 2 3" xfId="2767"/>
    <cellStyle name="差 2 11 3" xfId="2768"/>
    <cellStyle name="差 2 11 4" xfId="2769"/>
    <cellStyle name="差 2 11 4 2" xfId="2770"/>
    <cellStyle name="检查单元格 2 15 2" xfId="2771"/>
    <cellStyle name="差 2 11 5" xfId="2772"/>
    <cellStyle name="差 2 12" xfId="2773"/>
    <cellStyle name="差 2 12 2 2" xfId="2774"/>
    <cellStyle name="差 2 12 2 3" xfId="2775"/>
    <cellStyle name="差 2 12 3" xfId="2776"/>
    <cellStyle name="差 2 12 4" xfId="2777"/>
    <cellStyle name="差 2 12 5" xfId="2778"/>
    <cellStyle name="好 2 12 4 2" xfId="2779"/>
    <cellStyle name="常规 2 3 2 3 2" xfId="2780"/>
    <cellStyle name="差 2 13" xfId="2781"/>
    <cellStyle name="差 2 13 2" xfId="2782"/>
    <cellStyle name="差 2 13 2 2" xfId="2783"/>
    <cellStyle name="差 2 13 3" xfId="2784"/>
    <cellStyle name="差 2 13 3 2" xfId="2785"/>
    <cellStyle name="差 2 13 4" xfId="2786"/>
    <cellStyle name="差 2 13 5" xfId="2787"/>
    <cellStyle name="差 2 14" xfId="2788"/>
    <cellStyle name="差 2 14 2" xfId="2789"/>
    <cellStyle name="差 2 14 3" xfId="2790"/>
    <cellStyle name="好 2 9 2 2" xfId="2791"/>
    <cellStyle name="差 2 15 2" xfId="2792"/>
    <cellStyle name="好 2 9 2 3" xfId="2793"/>
    <cellStyle name="差 2 15 3" xfId="2794"/>
    <cellStyle name="好 2 9 3" xfId="2795"/>
    <cellStyle name="差 2 16" xfId="2796"/>
    <cellStyle name="差 2 2" xfId="2797"/>
    <cellStyle name="差 2 2 2" xfId="2798"/>
    <cellStyle name="差 2 2 2 2" xfId="2799"/>
    <cellStyle name="差 2 2 2 2 2" xfId="2800"/>
    <cellStyle name="常规 22 2 3 2" xfId="2801"/>
    <cellStyle name="常规 17 2 3 2" xfId="2802"/>
    <cellStyle name="差 2 2 2 3" xfId="2803"/>
    <cellStyle name="差 2 2 2 3 2" xfId="2804"/>
    <cellStyle name="差 2 2 3" xfId="2805"/>
    <cellStyle name="差 2 2 3 2" xfId="2806"/>
    <cellStyle name="常规 22 2 4 2" xfId="2807"/>
    <cellStyle name="常规 17 2 4 2" xfId="2808"/>
    <cellStyle name="差 2 2 3 3" xfId="2809"/>
    <cellStyle name="常规 13 2" xfId="2810"/>
    <cellStyle name="差 2 2 4" xfId="2811"/>
    <cellStyle name="常规 13 3" xfId="2812"/>
    <cellStyle name="差 2 2 5" xfId="2813"/>
    <cellStyle name="常规 5 2 2 4" xfId="2814"/>
    <cellStyle name="常规 13 3 2" xfId="2815"/>
    <cellStyle name="差 2 2 5 2" xfId="2816"/>
    <cellStyle name="常规 13 4" xfId="2817"/>
    <cellStyle name="差 2 2 6" xfId="2818"/>
    <cellStyle name="常规 13 4 2" xfId="2819"/>
    <cellStyle name="差 2 2 6 2" xfId="2820"/>
    <cellStyle name="差 2 3" xfId="2821"/>
    <cellStyle name="好 2" xfId="2822"/>
    <cellStyle name="差 2 3 2 2" xfId="2823"/>
    <cellStyle name="检查单元格 2 10 5" xfId="2824"/>
    <cellStyle name="好 2 2" xfId="2825"/>
    <cellStyle name="差 2 3 2 2 2" xfId="2826"/>
    <cellStyle name="计算 2 2 6 2" xfId="2827"/>
    <cellStyle name="好 3" xfId="2828"/>
    <cellStyle name="差 2 3 2 3" xfId="2829"/>
    <cellStyle name="检查单元格 2 11 5" xfId="2830"/>
    <cellStyle name="好 3 2" xfId="2831"/>
    <cellStyle name="差 2 3 2 3 2" xfId="2832"/>
    <cellStyle name="差 2 3 3" xfId="2833"/>
    <cellStyle name="差 2 3 3 2" xfId="2834"/>
    <cellStyle name="差 2 3 3 3" xfId="2835"/>
    <cellStyle name="常规 14 2" xfId="2836"/>
    <cellStyle name="差 2 3 4" xfId="2837"/>
    <cellStyle name="常规 14 3" xfId="2838"/>
    <cellStyle name="差 2 3 5" xfId="2839"/>
    <cellStyle name="常规 14 3 2" xfId="2840"/>
    <cellStyle name="差 2 3 5 2" xfId="2841"/>
    <cellStyle name="常规 14 4" xfId="2842"/>
    <cellStyle name="差 2 3 6" xfId="2843"/>
    <cellStyle name="常规 14 4 2" xfId="2844"/>
    <cellStyle name="差_2010年12月税收计划完成情况通报表 2 2 4" xfId="2845"/>
    <cellStyle name="差 2 3 6 2" xfId="2846"/>
    <cellStyle name="差 2 4" xfId="2847"/>
    <cellStyle name="差 2 4 2" xfId="2848"/>
    <cellStyle name="差 2 4 2 2" xfId="2849"/>
    <cellStyle name="差 2 4 2 2 2" xfId="2850"/>
    <cellStyle name="计算 2 3 6 2" xfId="2851"/>
    <cellStyle name="差 2 4 2 3" xfId="2852"/>
    <cellStyle name="差 2 4 2 3 2" xfId="2853"/>
    <cellStyle name="差 2 4 3" xfId="2854"/>
    <cellStyle name="差 2 4 3 2" xfId="2855"/>
    <cellStyle name="常规 5 2 2 2 2" xfId="2856"/>
    <cellStyle name="常规 20 3" xfId="2857"/>
    <cellStyle name="常规 15 3" xfId="2858"/>
    <cellStyle name="差 2 4 5" xfId="2859"/>
    <cellStyle name="差 2 5" xfId="2860"/>
    <cellStyle name="差 2 5 2" xfId="2861"/>
    <cellStyle name="差 2 5 2 2" xfId="2862"/>
    <cellStyle name="差 2 5 2 2 2" xfId="2863"/>
    <cellStyle name="差 2 5 2 3" xfId="2864"/>
    <cellStyle name="汇总 2 12 2 2" xfId="2865"/>
    <cellStyle name="差 2 5 2 4" xfId="2866"/>
    <cellStyle name="差 2 5 3" xfId="2867"/>
    <cellStyle name="检查单元格 2 2 2 2" xfId="2868"/>
    <cellStyle name="常规 21 2" xfId="2869"/>
    <cellStyle name="常规 16 2" xfId="2870"/>
    <cellStyle name="差 2 5 4" xfId="2871"/>
    <cellStyle name="检查单元格 2 2 2 2 2" xfId="2872"/>
    <cellStyle name="常规 21 2 2" xfId="2873"/>
    <cellStyle name="常规 16 2 2" xfId="2874"/>
    <cellStyle name="差 2 5 4 2" xfId="2875"/>
    <cellStyle name="检查单元格 2 2 2 3" xfId="2876"/>
    <cellStyle name="常规 5 2 2 3 2" xfId="2877"/>
    <cellStyle name="常规 21 3" xfId="2878"/>
    <cellStyle name="常规 16 3" xfId="2879"/>
    <cellStyle name="差 2 5 5" xfId="2880"/>
    <cellStyle name="好 2 14 2" xfId="2881"/>
    <cellStyle name="差 2 6" xfId="2882"/>
    <cellStyle name="常规 2 2 8" xfId="2883"/>
    <cellStyle name="差 2 6 2" xfId="2884"/>
    <cellStyle name="常规 2 2 8 2" xfId="2885"/>
    <cellStyle name="差 2 6 2 2" xfId="2886"/>
    <cellStyle name="差 2 6 2 2 2" xfId="2887"/>
    <cellStyle name="常规 7 2 2 2 2" xfId="2888"/>
    <cellStyle name="常规 2 2 8 3" xfId="2889"/>
    <cellStyle name="差 2 6 2 3" xfId="2890"/>
    <cellStyle name="常规 2 2 9 2" xfId="2891"/>
    <cellStyle name="差 2 6 3 2" xfId="2892"/>
    <cellStyle name="常规 22 2 2" xfId="2893"/>
    <cellStyle name="常规 17 2 2" xfId="2894"/>
    <cellStyle name="差 2 6 4 2" xfId="2895"/>
    <cellStyle name="检查单元格 2 2 3 3" xfId="2896"/>
    <cellStyle name="常规 5 2 2 4 2" xfId="2897"/>
    <cellStyle name="常规 22 3" xfId="2898"/>
    <cellStyle name="常规 17 3" xfId="2899"/>
    <cellStyle name="常规 13 3 2 2" xfId="2900"/>
    <cellStyle name="差 2 6 5" xfId="2901"/>
    <cellStyle name="好 2 14 3" xfId="2902"/>
    <cellStyle name="常规 2 3 4 2" xfId="2903"/>
    <cellStyle name="差 2 7" xfId="2904"/>
    <cellStyle name="差 2 7 2 2" xfId="2905"/>
    <cellStyle name="差 2 7 2 2 2" xfId="2906"/>
    <cellStyle name="差 2 7 2 3" xfId="2907"/>
    <cellStyle name="差 2 7 3 2" xfId="2908"/>
    <cellStyle name="计算 2 6 2 2 2" xfId="2909"/>
    <cellStyle name="差 2 8 2" xfId="2910"/>
    <cellStyle name="差 2 8 2 2" xfId="2911"/>
    <cellStyle name="常规 20 2 6" xfId="2912"/>
    <cellStyle name="常规 15 2 6" xfId="2913"/>
    <cellStyle name="差 2 8 2 2 2" xfId="2914"/>
    <cellStyle name="差 2 8 2 3" xfId="2915"/>
    <cellStyle name="差 2 8 3 2" xfId="2916"/>
    <cellStyle name="常规 19 2 2" xfId="2917"/>
    <cellStyle name="差 2 8 4 2" xfId="2918"/>
    <cellStyle name="常规 24 3" xfId="2919"/>
    <cellStyle name="常规 19 3" xfId="2920"/>
    <cellStyle name="差 2 8 5" xfId="2921"/>
    <cellStyle name="计算 2 6 2 3" xfId="2922"/>
    <cellStyle name="差 2 9" xfId="2923"/>
    <cellStyle name="解释性文本 2 10 2 3" xfId="2924"/>
    <cellStyle name="差 2 9 2" xfId="2925"/>
    <cellStyle name="常规 3 10 2 3" xfId="2926"/>
    <cellStyle name="差 2 9 2 2" xfId="2927"/>
    <cellStyle name="差 2 9 2 2 2" xfId="2928"/>
    <cellStyle name="常规 3 10 2 4" xfId="2929"/>
    <cellStyle name="差 2 9 2 3" xfId="2930"/>
    <cellStyle name="解释性文本 2 10 2 4" xfId="2931"/>
    <cellStyle name="差 2 9 3" xfId="2932"/>
    <cellStyle name="差 2 9 3 2" xfId="2933"/>
    <cellStyle name="差 2 9 4 2" xfId="2934"/>
    <cellStyle name="常规 25 3" xfId="2935"/>
    <cellStyle name="差 2 9 5" xfId="2936"/>
    <cellStyle name="差 3" xfId="2937"/>
    <cellStyle name="差 3 2" xfId="2938"/>
    <cellStyle name="差 3 2 2" xfId="2939"/>
    <cellStyle name="差 3 2 3" xfId="2940"/>
    <cellStyle name="差 3 2 3 2" xfId="2941"/>
    <cellStyle name="差 3 3" xfId="2942"/>
    <cellStyle name="差_2015功能预算正式本表4.30 2 2 3" xfId="2943"/>
    <cellStyle name="差 3 3 2" xfId="2944"/>
    <cellStyle name="差_2015功能预算正式本表4.30 2 2 4" xfId="2945"/>
    <cellStyle name="差 3 3 3" xfId="2946"/>
    <cellStyle name="差 3 4" xfId="2947"/>
    <cellStyle name="差_2015功能预算正式本表4.30 2 3 4" xfId="2948"/>
    <cellStyle name="差 3 4 3" xfId="2949"/>
    <cellStyle name="差 3 5" xfId="2950"/>
    <cellStyle name="好 2 15 2" xfId="2951"/>
    <cellStyle name="差 3 6" xfId="2952"/>
    <cellStyle name="差 4" xfId="2953"/>
    <cellStyle name="差 5" xfId="2954"/>
    <cellStyle name="差_2010年12月税收计划完成情况通报表" xfId="2955"/>
    <cellStyle name="差_2010年12月税收计划完成情况通报表 2" xfId="2956"/>
    <cellStyle name="差_2010年12月税收计划完成情况通报表 2 2 2 2" xfId="2957"/>
    <cellStyle name="差_2010年12月税收计划完成情况通报表 2 2 2 2 2" xfId="2958"/>
    <cellStyle name="差_2010年12月税收计划完成情况通报表 2 2 2 3" xfId="2959"/>
    <cellStyle name="差_2010年12月税收计划完成情况通报表 2 2 2 4" xfId="2960"/>
    <cellStyle name="差_2010年12月税收计划完成情况通报表 2 2 3" xfId="2961"/>
    <cellStyle name="常规 14 4 3" xfId="2962"/>
    <cellStyle name="差_2010年12月税收计划完成情况通报表 2 2 5" xfId="2963"/>
    <cellStyle name="常规 5 3 4 2" xfId="2964"/>
    <cellStyle name="差_2010年12月税收计划完成情况通报表 2 3 2" xfId="2965"/>
    <cellStyle name="差_2010年12月税收计划完成情况通报表 2 3 2 2" xfId="2966"/>
    <cellStyle name="好_2015年一般预入计划(简化表) 2 2 2 2" xfId="2967"/>
    <cellStyle name="差_2010年12月税收计划完成情况通报表 2 3 3" xfId="2968"/>
    <cellStyle name="差_2010年12月税收计划完成情况通报表 5" xfId="2969"/>
    <cellStyle name="差_2014年一般预入计划(发改委简化表) 2" xfId="2970"/>
    <cellStyle name="差_2014年一般预入计划(发改委简化表) 2 2" xfId="2971"/>
    <cellStyle name="差_2014年一般预入计划(发改委简化表) 2 2 2 2" xfId="2972"/>
    <cellStyle name="差_2014年一般预入计划(发改委简化表) 2 2 2 2 2" xfId="2973"/>
    <cellStyle name="差_2014年一般预入计划(发改委简化表) 2 2 3" xfId="2974"/>
    <cellStyle name="差_2014年一般预入计划(发改委简化表) 2 2 5" xfId="2975"/>
    <cellStyle name="差_2014年一般预入计划(发改委简化表) 2 3" xfId="2976"/>
    <cellStyle name="差_2014年一般预入计划(发改委简化表) 2 3 2" xfId="2977"/>
    <cellStyle name="差_2014年一般预入计划(发改委简化表) 2 3 2 2" xfId="2978"/>
    <cellStyle name="差_2014年一般预入计划(发改委简化表) 2 3 3" xfId="2979"/>
    <cellStyle name="差_2014年一般预入计划(发改委简化表) 2 3 4" xfId="2980"/>
    <cellStyle name="好 2 12 3 2" xfId="2981"/>
    <cellStyle name="常规 2 3 2 2 2" xfId="2982"/>
    <cellStyle name="差_2014年一般预入计划(发改委简化表) 2 4" xfId="2983"/>
    <cellStyle name="差_2014年一般预入计划(发改委简化表) 2 4 2" xfId="2984"/>
    <cellStyle name="差_2014年一般预入计划(发改委简化表) 2 5" xfId="2985"/>
    <cellStyle name="差_2014年一般预入计划(发改委简化表) 3" xfId="2986"/>
    <cellStyle name="差_2014年一般预入计划(发改委简化表) 4" xfId="2987"/>
    <cellStyle name="差_2014年一般预入计划(发改委简化表) 5" xfId="2988"/>
    <cellStyle name="差_2014年一般预入计划(市政府下达)" xfId="2989"/>
    <cellStyle name="差_2014年一般预入计划(市政府下达) 2" xfId="2990"/>
    <cellStyle name="差_2014年一般预入计划(市政府下达) 2 2" xfId="2991"/>
    <cellStyle name="差_2014年一般预入计划(市政府下达) 2 2 2" xfId="2992"/>
    <cellStyle name="差_2014年一般预入计划(市政府下达) 2 2 2 3" xfId="2993"/>
    <cellStyle name="汇总 2 3 4 2" xfId="2994"/>
    <cellStyle name="常规 3 4 2 2 2" xfId="2995"/>
    <cellStyle name="差_2014年一般预入计划(市政府下达) 2 2 2 4" xfId="2996"/>
    <cellStyle name="差_2014年一般预入计划(市政府下达) 2 2 3" xfId="2997"/>
    <cellStyle name="常规 18 2 5" xfId="2998"/>
    <cellStyle name="差_2014年一般预入计划(市政府下达) 2 2 3 2" xfId="2999"/>
    <cellStyle name="差_2014年一般预入计划(市政府下达) 2 2 4" xfId="3000"/>
    <cellStyle name="差_2014年一般预入计划(市政府下达) 2 2 5" xfId="3001"/>
    <cellStyle name="常规 21 2 2 3" xfId="3002"/>
    <cellStyle name="常规 2 8" xfId="3003"/>
    <cellStyle name="常规 16 2 2 3" xfId="3004"/>
    <cellStyle name="差_2014年一般预入计划(市政府下达) 2 3 2" xfId="3005"/>
    <cellStyle name="常规 21 2 2 4" xfId="3006"/>
    <cellStyle name="常规 2 9" xfId="3007"/>
    <cellStyle name="常规 16 2 2 4" xfId="3008"/>
    <cellStyle name="差_2014年一般预入计划(市政府下达) 2 3 3" xfId="3009"/>
    <cellStyle name="差_2014年一般预入计划(市政府下达) 2 3 4" xfId="3010"/>
    <cellStyle name="好 2 2 2 2" xfId="3011"/>
    <cellStyle name="差_2014年一般预入计划(市政府下达) 2 4" xfId="3012"/>
    <cellStyle name="好 2 2 2 2 2" xfId="3013"/>
    <cellStyle name="常规 3 8" xfId="3014"/>
    <cellStyle name="常规 21 2 3 3" xfId="3015"/>
    <cellStyle name="差_2014年一般预入计划(市政府下达) 2 4 2" xfId="3016"/>
    <cellStyle name="好 2 2 2 4" xfId="3017"/>
    <cellStyle name="差_2016年一般预入计划 3 2" xfId="3018"/>
    <cellStyle name="差_2014年一般预入计划(市政府下达) 2 6" xfId="3019"/>
    <cellStyle name="差_2014年一般预入计划(市政府下达) 3" xfId="3020"/>
    <cellStyle name="差_2014年一般预入计划(市政府下达) 3 2" xfId="3021"/>
    <cellStyle name="差_2014年一般预入计划(市政府下达) 4" xfId="3022"/>
    <cellStyle name="差_2014年一般预入计划(市政府下达) 5" xfId="3023"/>
    <cellStyle name="差_2015功能预算正式本表4.30" xfId="3024"/>
    <cellStyle name="差_2015功能预算正式本表4.30 2" xfId="3025"/>
    <cellStyle name="差_2015功能预算正式本表4.30 2 2" xfId="3026"/>
    <cellStyle name="差_2015功能预算正式本表4.30 2 2 2" xfId="3027"/>
    <cellStyle name="差_2015功能预算正式本表4.30 2 2 2 2 2" xfId="3028"/>
    <cellStyle name="差_2015功能预算正式本表4.30 2 2 2 3" xfId="3029"/>
    <cellStyle name="常规 3 3 2 3 2" xfId="3030"/>
    <cellStyle name="差_2015功能预算正式本表4.30 2 2 2 4" xfId="3031"/>
    <cellStyle name="差_2015功能预算正式本表4.30 2 2 3 2" xfId="3032"/>
    <cellStyle name="差_2015功能预算正式本表4.30 2 3" xfId="3033"/>
    <cellStyle name="差_2015功能预算正式本表4.30 2 3 2 2" xfId="3034"/>
    <cellStyle name="常规 8 2 2 3 2" xfId="3035"/>
    <cellStyle name="差_2015功能预算正式本表4.30 2 4" xfId="3036"/>
    <cellStyle name="差_2015功能预算正式本表4.30 2 5" xfId="3037"/>
    <cellStyle name="差_2015功能预算正式本表4.30 2 6" xfId="3038"/>
    <cellStyle name="差_2015功能预算正式本表4.30 3" xfId="3039"/>
    <cellStyle name="差_2015功能预算正式本表4.30 3 2" xfId="3040"/>
    <cellStyle name="差_2015功能预算正式本表4.30 4" xfId="3041"/>
    <cellStyle name="差_2015功能预算正式本表4.30 5" xfId="3042"/>
    <cellStyle name="差_2015年一般预入计划(简化表)" xfId="3043"/>
    <cellStyle name="差_2015年一般预入计划(简化表) 2" xfId="3044"/>
    <cellStyle name="差_2015年一般预入计划(简化表) 2 2" xfId="3045"/>
    <cellStyle name="解释性文本 2 12 2 4" xfId="3046"/>
    <cellStyle name="差_2015年一般预入计划(简化表) 2 2 2" xfId="3047"/>
    <cellStyle name="差_2015年一般预入计划(简化表) 2 2 2 2" xfId="3048"/>
    <cellStyle name="差_2015年一般预入计划(简化表) 2 2 2 2 2" xfId="3049"/>
    <cellStyle name="差_2015年一般预入计划(简化表) 2 2 2 3" xfId="3050"/>
    <cellStyle name="差_2015年一般预入计划(简化表) 2 2 2 4" xfId="3051"/>
    <cellStyle name="差_2015年一般预入计划(简化表) 2 2 3" xfId="3052"/>
    <cellStyle name="差_2015年一般预入计划(简化表) 2 2 3 2" xfId="3053"/>
    <cellStyle name="差_2015年一般预入计划(简化表) 2 2 4" xfId="3054"/>
    <cellStyle name="差_2015年一般预入计划(简化表) 2 2 5" xfId="3055"/>
    <cellStyle name="差_2015年一般预入计划(简化表) 2 3" xfId="3056"/>
    <cellStyle name="差_2015年一般预入计划(简化表) 2 3 2" xfId="3057"/>
    <cellStyle name="差_2015年一般预入计划(简化表) 2 3 2 2" xfId="3058"/>
    <cellStyle name="差_2015年一般预入计划(简化表) 2 3 3" xfId="3059"/>
    <cellStyle name="差_2015年一般预入计划(简化表) 2 3 4" xfId="3060"/>
    <cellStyle name="差_2015年一般预入计划(简化表) 2 4" xfId="3061"/>
    <cellStyle name="差_2015年一般预入计划(简化表) 2 4 2" xfId="3062"/>
    <cellStyle name="差_2015年一般预入计划(简化表) 2 5" xfId="3063"/>
    <cellStyle name="差_2015年一般预入计划(简化表) 2 6" xfId="3064"/>
    <cellStyle name="常规 20 3 2" xfId="3065"/>
    <cellStyle name="常规 15 3 2" xfId="3066"/>
    <cellStyle name="差_2015年一般预入计划(简化表) 3" xfId="3067"/>
    <cellStyle name="常规 20 3 2 2" xfId="3068"/>
    <cellStyle name="常规 15 3 2 2" xfId="3069"/>
    <cellStyle name="差_2015年一般预入计划(简化表) 3 2" xfId="3070"/>
    <cellStyle name="常规 20 3 3" xfId="3071"/>
    <cellStyle name="常规 15 3 3" xfId="3072"/>
    <cellStyle name="差_2015年一般预入计划(简化表) 4" xfId="3073"/>
    <cellStyle name="常规 20 3 4" xfId="3074"/>
    <cellStyle name="常规 15 3 4" xfId="3075"/>
    <cellStyle name="差_2015年一般预入计划(简化表) 5" xfId="3076"/>
    <cellStyle name="常规 19 2 3 2" xfId="3077"/>
    <cellStyle name="差_2016年新宾县一般公共预算收入预算表" xfId="3078"/>
    <cellStyle name="常规 14 3 3" xfId="3079"/>
    <cellStyle name="差_2016年新宾县一般公共预算收入预算表 2" xfId="3080"/>
    <cellStyle name="解释性文本 2 3 2 3" xfId="3081"/>
    <cellStyle name="差_2016年新宾县一般公共预算收入预算表 2 2" xfId="3082"/>
    <cellStyle name="差_2016年新宾县一般公共预算收入预算表 4" xfId="3083"/>
    <cellStyle name="汇总 2 11 2 2 2" xfId="3084"/>
    <cellStyle name="差_2016年一般预入计划 2" xfId="3085"/>
    <cellStyle name="差_2016年一般预入计划 2 2" xfId="3086"/>
    <cellStyle name="差_2016年一般预入计划 2 3" xfId="3087"/>
    <cellStyle name="差_2016年一般预入计划 2 4" xfId="3088"/>
    <cellStyle name="差_2016年一般预入计划 2 5" xfId="3089"/>
    <cellStyle name="计算 2 13 2 2" xfId="3090"/>
    <cellStyle name="差_2016年一般预入计划 2 6" xfId="3091"/>
    <cellStyle name="差_2016年一般预入计划 3" xfId="3092"/>
    <cellStyle name="差_2016年一般预入计划 4" xfId="3093"/>
    <cellStyle name="差_2016年一般预入计划 5" xfId="3094"/>
    <cellStyle name="检查单元格 2 12 3 2" xfId="3095"/>
    <cellStyle name="常规 10 2" xfId="3096"/>
    <cellStyle name="常规 10 2 2" xfId="3097"/>
    <cellStyle name="常规 10 2 2 3" xfId="3098"/>
    <cellStyle name="汇总 2 7 3" xfId="3099"/>
    <cellStyle name="常规 10 2 2 3 2" xfId="3100"/>
    <cellStyle name="常规 10 2 2 4" xfId="3101"/>
    <cellStyle name="常规 10 2 2 5" xfId="3102"/>
    <cellStyle name="常规 10 2 3 2" xfId="3103"/>
    <cellStyle name="常规 10 2 3 3" xfId="3104"/>
    <cellStyle name="常规 10 2 6" xfId="3105"/>
    <cellStyle name="常规 10 3" xfId="3106"/>
    <cellStyle name="常规 10 3 3 2" xfId="3107"/>
    <cellStyle name="常规 10 3 4" xfId="3108"/>
    <cellStyle name="常规 10 3 5" xfId="3109"/>
    <cellStyle name="常规 10 4" xfId="3110"/>
    <cellStyle name="常规 10 4 2" xfId="3111"/>
    <cellStyle name="好_2010年12月税收计划完成情况通报表 2 2" xfId="3112"/>
    <cellStyle name="常规 10 5" xfId="3113"/>
    <cellStyle name="好_2010年12月税收计划完成情况通报表 2 2 2" xfId="3114"/>
    <cellStyle name="常规 10 5 2" xfId="3115"/>
    <cellStyle name="好_2010年12月税收计划完成情况通报表 2 3" xfId="3116"/>
    <cellStyle name="常规 10 6" xfId="3117"/>
    <cellStyle name="好_2010年12月税收计划完成情况通报表 2 4" xfId="3118"/>
    <cellStyle name="常规 3 5 2 2" xfId="3119"/>
    <cellStyle name="常规 10 7" xfId="3120"/>
    <cellStyle name="检查单元格 2 12 4 2" xfId="3121"/>
    <cellStyle name="常规 11 2" xfId="3122"/>
    <cellStyle name="常规 11 2 2" xfId="3123"/>
    <cellStyle name="计算 2 12 3 2" xfId="3124"/>
    <cellStyle name="常规 11 2 2 2 2" xfId="3125"/>
    <cellStyle name="计算 2 13 3" xfId="3126"/>
    <cellStyle name="常规 11 2 3 2" xfId="3127"/>
    <cellStyle name="常规 11 2 4" xfId="3128"/>
    <cellStyle name="计算 2 14 3" xfId="3129"/>
    <cellStyle name="常规 11 2 4 2" xfId="3130"/>
    <cellStyle name="常规 11 2 6" xfId="3131"/>
    <cellStyle name="常规 11 3" xfId="3132"/>
    <cellStyle name="常规 11 4" xfId="3133"/>
    <cellStyle name="解释性文本 2 3" xfId="3134"/>
    <cellStyle name="常规 11 4 2" xfId="3135"/>
    <cellStyle name="好_2010年12月税收计划完成情况通报表 3 2" xfId="3136"/>
    <cellStyle name="常规 11 5" xfId="3137"/>
    <cellStyle name="常规 11 6" xfId="3138"/>
    <cellStyle name="常规 12 2" xfId="3139"/>
    <cellStyle name="常规 12 2 2" xfId="3140"/>
    <cellStyle name="好_2015功能预算正式本表4.30 2 2 3 2" xfId="3141"/>
    <cellStyle name="常规 12 2 2 2 2" xfId="3142"/>
    <cellStyle name="好_2015功能预算正式本表4.30 2 2 5" xfId="3143"/>
    <cellStyle name="常规 12 2 2 4" xfId="3144"/>
    <cellStyle name="常规 12 2 3" xfId="3145"/>
    <cellStyle name="好_2015功能预算正式本表4.30 2 3 3" xfId="3146"/>
    <cellStyle name="常规 2 2 3 2 5" xfId="3147"/>
    <cellStyle name="常规 12 2 3 2" xfId="3148"/>
    <cellStyle name="好_2015功能预算正式本表4.30 2 3 4" xfId="3149"/>
    <cellStyle name="常规 12 2 3 3" xfId="3150"/>
    <cellStyle name="常规 12 2 4 2" xfId="3151"/>
    <cellStyle name="常规 12 2 6" xfId="3152"/>
    <cellStyle name="常规 12 3" xfId="3153"/>
    <cellStyle name="常规 12 4" xfId="3154"/>
    <cellStyle name="常规 12 4 2" xfId="3155"/>
    <cellStyle name="常规 12 4 3" xfId="3156"/>
    <cellStyle name="常规 12 5" xfId="3157"/>
    <cellStyle name="常规 12 5 2" xfId="3158"/>
    <cellStyle name="常规 12 6" xfId="3159"/>
    <cellStyle name="常规 12 6 2" xfId="3160"/>
    <cellStyle name="常规 3 5 4 2" xfId="3161"/>
    <cellStyle name="常规 12 7" xfId="3162"/>
    <cellStyle name="常规 12 8" xfId="3163"/>
    <cellStyle name="常规 12 9" xfId="3164"/>
    <cellStyle name="常规 13 2 2 3" xfId="3165"/>
    <cellStyle name="常规 13 2 2 4" xfId="3166"/>
    <cellStyle name="常规 13 2 3" xfId="3167"/>
    <cellStyle name="常规 13 2 4 2" xfId="3168"/>
    <cellStyle name="常规 13 2 5" xfId="3169"/>
    <cellStyle name="常规 13 2 6" xfId="3170"/>
    <cellStyle name="常规 5 2 2 5" xfId="3171"/>
    <cellStyle name="常规 19 2 2 2 2" xfId="3172"/>
    <cellStyle name="常规 13 3 3" xfId="3173"/>
    <cellStyle name="常规 13 4 3" xfId="3174"/>
    <cellStyle name="检查单元格 2" xfId="3175"/>
    <cellStyle name="常规 13 5 2" xfId="3176"/>
    <cellStyle name="常规 13 6" xfId="3177"/>
    <cellStyle name="常规 13 6 2" xfId="3178"/>
    <cellStyle name="常规 14" xfId="3179"/>
    <cellStyle name="常规 14 2 2 3" xfId="3180"/>
    <cellStyle name="常规 14 2 2 4" xfId="3181"/>
    <cellStyle name="常规 14 2 3" xfId="3182"/>
    <cellStyle name="解释性文本 2 2 2 3" xfId="3183"/>
    <cellStyle name="常规 14 2 3 2" xfId="3184"/>
    <cellStyle name="解释性文本 2 2 3 3" xfId="3185"/>
    <cellStyle name="常规 14 2 4 2" xfId="3186"/>
    <cellStyle name="常规 14 2 5" xfId="3187"/>
    <cellStyle name="常规 14 2 6" xfId="3188"/>
    <cellStyle name="常规 14 3 2 2" xfId="3189"/>
    <cellStyle name="常规 14 6 2" xfId="3190"/>
    <cellStyle name="常规 20 2 2 3" xfId="3191"/>
    <cellStyle name="常规 15 2 2 3" xfId="3192"/>
    <cellStyle name="常规 20 2 2 4" xfId="3193"/>
    <cellStyle name="常规 15 2 2 4" xfId="3194"/>
    <cellStyle name="常规 20 2 3" xfId="3195"/>
    <cellStyle name="常规 15 2 3" xfId="3196"/>
    <cellStyle name="常规 20 2 3 2" xfId="3197"/>
    <cellStyle name="常规 15 2 3 2" xfId="3198"/>
    <cellStyle name="常规 20 2 3 3" xfId="3199"/>
    <cellStyle name="常规 15 2 3 3" xfId="3200"/>
    <cellStyle name="汇总 2 11 4 2" xfId="3201"/>
    <cellStyle name="常规 20 2 4" xfId="3202"/>
    <cellStyle name="常规 15 2 4" xfId="3203"/>
    <cellStyle name="常规 20 2 4 2" xfId="3204"/>
    <cellStyle name="常规 15 2 4 2" xfId="3205"/>
    <cellStyle name="常规 20 2 5" xfId="3206"/>
    <cellStyle name="常规 15 2 5" xfId="3207"/>
    <cellStyle name="常规 20 4" xfId="3208"/>
    <cellStyle name="常规 15 4" xfId="3209"/>
    <cellStyle name="常规 20 4 3" xfId="3210"/>
    <cellStyle name="常规 15 4 3" xfId="3211"/>
    <cellStyle name="常规 20 5 2" xfId="3212"/>
    <cellStyle name="常规 2 2 10" xfId="3213"/>
    <cellStyle name="常规 15 5 2" xfId="3214"/>
    <cellStyle name="常规 15 6 2" xfId="3215"/>
    <cellStyle name="解释性文本 2 11 2 2 2" xfId="3216"/>
    <cellStyle name="常规 20 7" xfId="3217"/>
    <cellStyle name="常规 15 7" xfId="3218"/>
    <cellStyle name="常规 15 8" xfId="3219"/>
    <cellStyle name="常规 21 2 2 2" xfId="3220"/>
    <cellStyle name="常规 2 7" xfId="3221"/>
    <cellStyle name="常规 16 2 2 2" xfId="3222"/>
    <cellStyle name="检查单元格 2 2 2 2 3" xfId="3223"/>
    <cellStyle name="常规 21 2 3" xfId="3224"/>
    <cellStyle name="常规 16 2 3" xfId="3225"/>
    <cellStyle name="常规 3 7" xfId="3226"/>
    <cellStyle name="常规 21 2 3 2" xfId="3227"/>
    <cellStyle name="常规 16 2 3 2" xfId="3228"/>
    <cellStyle name="汇总 2 12 4 2" xfId="3229"/>
    <cellStyle name="常规 21 2 4" xfId="3230"/>
    <cellStyle name="常规 16 2 4" xfId="3231"/>
    <cellStyle name="常规 4 7" xfId="3232"/>
    <cellStyle name="常规 4 2 5" xfId="3233"/>
    <cellStyle name="常规 21 2 4 2" xfId="3234"/>
    <cellStyle name="常规 16 2 4 2" xfId="3235"/>
    <cellStyle name="检查单元格 2 2 2 3 2" xfId="3236"/>
    <cellStyle name="常规 21 3 2" xfId="3237"/>
    <cellStyle name="常规 16 3 2" xfId="3238"/>
    <cellStyle name="好_2016年一般预入计划 5" xfId="3239"/>
    <cellStyle name="常规 21 3 2 2" xfId="3240"/>
    <cellStyle name="常规 16 3 2 2" xfId="3241"/>
    <cellStyle name="常规 21 3 3" xfId="3242"/>
    <cellStyle name="常规 16 3 3" xfId="3243"/>
    <cellStyle name="常规 21 3 4" xfId="3244"/>
    <cellStyle name="常规 16 3 4" xfId="3245"/>
    <cellStyle name="检查单元格 2 2 2 4" xfId="3246"/>
    <cellStyle name="常规 21 4" xfId="3247"/>
    <cellStyle name="常规 16 4" xfId="3248"/>
    <cellStyle name="检查单元格 2 2 2 4 2" xfId="3249"/>
    <cellStyle name="常规 21 4 2" xfId="3250"/>
    <cellStyle name="常规 16 4 2" xfId="3251"/>
    <cellStyle name="常规 21 4 3" xfId="3252"/>
    <cellStyle name="常规 16 4 3" xfId="3253"/>
    <cellStyle name="常规 21 5 2" xfId="3254"/>
    <cellStyle name="常规 16 5 2" xfId="3255"/>
    <cellStyle name="检查单元格 2 2 2 6" xfId="3256"/>
    <cellStyle name="常规 21 6" xfId="3257"/>
    <cellStyle name="常规 16 6" xfId="3258"/>
    <cellStyle name="常规 16 6 2" xfId="3259"/>
    <cellStyle name="常规 21 7" xfId="3260"/>
    <cellStyle name="常规 16 7" xfId="3261"/>
    <cellStyle name="常规 16 8" xfId="3262"/>
    <cellStyle name="检查单元格 2 2 3" xfId="3263"/>
    <cellStyle name="常规 22" xfId="3264"/>
    <cellStyle name="常规 17" xfId="3265"/>
    <cellStyle name="常规 22 2 2 2" xfId="3266"/>
    <cellStyle name="常规 17 2 2 2" xfId="3267"/>
    <cellStyle name="常规 22 2 2 3" xfId="3268"/>
    <cellStyle name="常规 17 2 2 3" xfId="3269"/>
    <cellStyle name="常规 22 2 2 4" xfId="3270"/>
    <cellStyle name="常规 17 2 2 4" xfId="3271"/>
    <cellStyle name="常规 22 2 3" xfId="3272"/>
    <cellStyle name="常规 17 2 3" xfId="3273"/>
    <cellStyle name="常规 22 2 6" xfId="3274"/>
    <cellStyle name="常规 19 2 2 2" xfId="3275"/>
    <cellStyle name="常规 17 2 6" xfId="3276"/>
    <cellStyle name="计算 2 2 5" xfId="3277"/>
    <cellStyle name="常规 22 3 2" xfId="3278"/>
    <cellStyle name="常规 17 3 2" xfId="3279"/>
    <cellStyle name="计算 2 2 5 2" xfId="3280"/>
    <cellStyle name="常规 22 3 2 2" xfId="3281"/>
    <cellStyle name="常规 17 3 2 2" xfId="3282"/>
    <cellStyle name="计算 2 2 6" xfId="3283"/>
    <cellStyle name="常规 22 3 3" xfId="3284"/>
    <cellStyle name="常规 17 3 3" xfId="3285"/>
    <cellStyle name="常规 22 4" xfId="3286"/>
    <cellStyle name="常规 17 4" xfId="3287"/>
    <cellStyle name="计算 2 3 6" xfId="3288"/>
    <cellStyle name="常规 22 4 3" xfId="3289"/>
    <cellStyle name="常规 17 4 3" xfId="3290"/>
    <cellStyle name="好 2 9 2 2 2" xfId="3291"/>
    <cellStyle name="常规 22 6" xfId="3292"/>
    <cellStyle name="常规 17 6" xfId="3293"/>
    <cellStyle name="常规 22 7" xfId="3294"/>
    <cellStyle name="常规 17 7" xfId="3295"/>
    <cellStyle name="常规 18 2 2 2" xfId="3296"/>
    <cellStyle name="常规 18 2 2 3" xfId="3297"/>
    <cellStyle name="检查单元格 2 8 4 2" xfId="3298"/>
    <cellStyle name="常规 18 2 2 4" xfId="3299"/>
    <cellStyle name="常规 18 2 3" xfId="3300"/>
    <cellStyle name="常规 18 2 3 2" xfId="3301"/>
    <cellStyle name="常规 18 2 4 2" xfId="3302"/>
    <cellStyle name="常规 19 3 2 2" xfId="3303"/>
    <cellStyle name="常规 18 2 6" xfId="3304"/>
    <cellStyle name="计算 3 2 5" xfId="3305"/>
    <cellStyle name="常规 18 3 2" xfId="3306"/>
    <cellStyle name="常规 18 3 3" xfId="3307"/>
    <cellStyle name="常规 18 5" xfId="3308"/>
    <cellStyle name="汇总 2 2 5 2" xfId="3309"/>
    <cellStyle name="常规 19 2 2 3" xfId="3310"/>
    <cellStyle name="常规 19 2 2 4" xfId="3311"/>
    <cellStyle name="常规 19 2 3" xfId="3312"/>
    <cellStyle name="常规 19 2 4 2" xfId="3313"/>
    <cellStyle name="常规 2 9 2" xfId="3314"/>
    <cellStyle name="常规 19 2 5" xfId="3315"/>
    <cellStyle name="常规 2 9 3" xfId="3316"/>
    <cellStyle name="常规 19 2 6" xfId="3317"/>
    <cellStyle name="常规 19 3 2" xfId="3318"/>
    <cellStyle name="常规 19 3 3" xfId="3319"/>
    <cellStyle name="常规 19 4" xfId="3320"/>
    <cellStyle name="常规 19 4 3" xfId="3321"/>
    <cellStyle name="常规 19 5" xfId="3322"/>
    <cellStyle name="常规 19 6" xfId="3323"/>
    <cellStyle name="常规 19 7" xfId="3324"/>
    <cellStyle name="常规 2" xfId="3325"/>
    <cellStyle name="常规 2 10" xfId="3326"/>
    <cellStyle name="常规 2 10 2" xfId="3327"/>
    <cellStyle name="常规 2 11" xfId="3328"/>
    <cellStyle name="常规 3 2 2 3" xfId="3329"/>
    <cellStyle name="常规 2 11 2" xfId="3330"/>
    <cellStyle name="常规 2 12" xfId="3331"/>
    <cellStyle name="常规 3 2 3 3" xfId="3332"/>
    <cellStyle name="常规 2 12 2" xfId="3333"/>
    <cellStyle name="计算 3 5 2" xfId="3334"/>
    <cellStyle name="常规 2 13" xfId="3335"/>
    <cellStyle name="常规 2 2" xfId="3336"/>
    <cellStyle name="常规 2 2 2 2" xfId="3337"/>
    <cellStyle name="好 2 7 4" xfId="3338"/>
    <cellStyle name="常规 2 2 2 2 2 2 2" xfId="3339"/>
    <cellStyle name="常规 2 2 2 2 3" xfId="3340"/>
    <cellStyle name="常规 2 2 2 2 3 2" xfId="3341"/>
    <cellStyle name="常规 2 2 2 3" xfId="3342"/>
    <cellStyle name="常规 2 2 2 3 2" xfId="3343"/>
    <cellStyle name="常规 2 2 2 3 2 2" xfId="3344"/>
    <cellStyle name="常规 2 2 2 3 3" xfId="3345"/>
    <cellStyle name="常规 2 2 3" xfId="3346"/>
    <cellStyle name="常规 2 2 3 2" xfId="3347"/>
    <cellStyle name="常规 2 2 3 2 2" xfId="3348"/>
    <cellStyle name="常规 2 2 3 6 2" xfId="3349"/>
    <cellStyle name="常规 2 2 3 2 2 2 2" xfId="3350"/>
    <cellStyle name="常规 2 2 3 2 3" xfId="3351"/>
    <cellStyle name="常规 2 2 3 2 3 2" xfId="3352"/>
    <cellStyle name="常规 2 2 3 3 2 2" xfId="3353"/>
    <cellStyle name="常规 2 2 3 3 3" xfId="3354"/>
    <cellStyle name="常规 2 2 3 8" xfId="3355"/>
    <cellStyle name="常规 2 2 4" xfId="3356"/>
    <cellStyle name="常规 2 2 4 2" xfId="3357"/>
    <cellStyle name="汇总 2 12 2 2 2" xfId="3358"/>
    <cellStyle name="常规 2 2 5" xfId="3359"/>
    <cellStyle name="常规 2 2 5 2" xfId="3360"/>
    <cellStyle name="常规 2 2 6" xfId="3361"/>
    <cellStyle name="常规 2 2 6 2" xfId="3362"/>
    <cellStyle name="计算 2 5 4 2" xfId="3363"/>
    <cellStyle name="常规 2 2 6 3" xfId="3364"/>
    <cellStyle name="常规 2 2 7" xfId="3365"/>
    <cellStyle name="汇总 3" xfId="3366"/>
    <cellStyle name="常规 2 2 7 2" xfId="3367"/>
    <cellStyle name="汇总 4" xfId="3368"/>
    <cellStyle name="常规 2 2 7 3" xfId="3369"/>
    <cellStyle name="常规 2 3" xfId="3370"/>
    <cellStyle name="计算 2 7 2 4" xfId="3371"/>
    <cellStyle name="常规 2 3 2" xfId="3372"/>
    <cellStyle name="好 2 12 3" xfId="3373"/>
    <cellStyle name="常规 2 3 2 2" xfId="3374"/>
    <cellStyle name="好 2 12 4" xfId="3375"/>
    <cellStyle name="常规 2 3 2 3" xfId="3376"/>
    <cellStyle name="解释性文本 2 3 5 2" xfId="3377"/>
    <cellStyle name="好 2 12 5" xfId="3378"/>
    <cellStyle name="常规 2 3 2 4" xfId="3379"/>
    <cellStyle name="常规 2 3 2 5" xfId="3380"/>
    <cellStyle name="常规 2 3 3" xfId="3381"/>
    <cellStyle name="好 2 13 3" xfId="3382"/>
    <cellStyle name="常规 2 3 3 2" xfId="3383"/>
    <cellStyle name="常规 2 3 4" xfId="3384"/>
    <cellStyle name="常规 2 4" xfId="3385"/>
    <cellStyle name="常规 2 4 2" xfId="3386"/>
    <cellStyle name="常规 2 4 2 2" xfId="3387"/>
    <cellStyle name="常规 2 4 2 2 2" xfId="3388"/>
    <cellStyle name="常规 2 4 2 3" xfId="3389"/>
    <cellStyle name="常规 2 4 2 3 2" xfId="3390"/>
    <cellStyle name="常规 2 4 2 4" xfId="3391"/>
    <cellStyle name="常规 2 4 2 5" xfId="3392"/>
    <cellStyle name="常规 2 5" xfId="3393"/>
    <cellStyle name="常规 2 5 2" xfId="3394"/>
    <cellStyle name="常规 2 5 2 2" xfId="3395"/>
    <cellStyle name="常规 2 5 2 3" xfId="3396"/>
    <cellStyle name="常规 2 5 3 2" xfId="3397"/>
    <cellStyle name="常规 2 5 6" xfId="3398"/>
    <cellStyle name="常规 2 6" xfId="3399"/>
    <cellStyle name="常规 2 6 2" xfId="3400"/>
    <cellStyle name="常规 2 6 2 2" xfId="3401"/>
    <cellStyle name="常规 3 2" xfId="3402"/>
    <cellStyle name="常规 2 6 2 3" xfId="3403"/>
    <cellStyle name="常规 2 7 2 3" xfId="3404"/>
    <cellStyle name="汇总 2 4 4 2" xfId="3405"/>
    <cellStyle name="常规 2 8 4" xfId="3406"/>
    <cellStyle name="常规 2 8 5" xfId="3407"/>
    <cellStyle name="常规 27" xfId="3408"/>
    <cellStyle name="常规 3" xfId="3409"/>
    <cellStyle name="常规 3 10" xfId="3410"/>
    <cellStyle name="常规 3 10 2" xfId="3411"/>
    <cellStyle name="常规 3 10 2 2" xfId="3412"/>
    <cellStyle name="好 2 8 2 2 2" xfId="3413"/>
    <cellStyle name="常规 3 10 3 2" xfId="3414"/>
    <cellStyle name="好 2 8 2 3" xfId="3415"/>
    <cellStyle name="常规 3 10 4" xfId="3416"/>
    <cellStyle name="常规 3 10 4 2" xfId="3417"/>
    <cellStyle name="常规 3 11" xfId="3418"/>
    <cellStyle name="常规 3 7 2 3" xfId="3419"/>
    <cellStyle name="常规 3 11 2" xfId="3420"/>
    <cellStyle name="常规 3 11 2 2" xfId="3421"/>
    <cellStyle name="常规 3 11 2 2 2" xfId="3422"/>
    <cellStyle name="好 2 8 3 2" xfId="3423"/>
    <cellStyle name="常规 3 7 2 4" xfId="3424"/>
    <cellStyle name="常规 3 11 3" xfId="3425"/>
    <cellStyle name="常规 3 11 3 2" xfId="3426"/>
    <cellStyle name="常规 3 11 4" xfId="3427"/>
    <cellStyle name="常规 3 11 4 2" xfId="3428"/>
    <cellStyle name="常规 3 12" xfId="3429"/>
    <cellStyle name="常规 3 7 3 3" xfId="3430"/>
    <cellStyle name="常规 3 12 2" xfId="3431"/>
    <cellStyle name="常规 3 12 2 2" xfId="3432"/>
    <cellStyle name="好 2 8 4 2" xfId="3433"/>
    <cellStyle name="常规 3 12 3" xfId="3434"/>
    <cellStyle name="常规 3 12 3 2" xfId="3435"/>
    <cellStyle name="常规 3 12 4" xfId="3436"/>
    <cellStyle name="常规 3 12 5" xfId="3437"/>
    <cellStyle name="常规 3 13" xfId="3438"/>
    <cellStyle name="常规 3 13 2" xfId="3439"/>
    <cellStyle name="常规 3 13 2 2" xfId="3440"/>
    <cellStyle name="常规 3 13 3" xfId="3441"/>
    <cellStyle name="常规 3 14" xfId="3442"/>
    <cellStyle name="常规 3 14 2" xfId="3443"/>
    <cellStyle name="常规 3 14 3" xfId="3444"/>
    <cellStyle name="常规 3 15" xfId="3445"/>
    <cellStyle name="常规 3 15 2" xfId="3446"/>
    <cellStyle name="常规 3 15 3" xfId="3447"/>
    <cellStyle name="常规 3 16" xfId="3448"/>
    <cellStyle name="常规 3 17" xfId="3449"/>
    <cellStyle name="常规 3 2 2 2" xfId="3450"/>
    <cellStyle name="常规 3 2 2 2 2" xfId="3451"/>
    <cellStyle name="常规 3 2 2 2 2 2" xfId="3452"/>
    <cellStyle name="常规 3 2 2 2 4 2" xfId="3453"/>
    <cellStyle name="常规 3 2 2 2 6" xfId="3454"/>
    <cellStyle name="常规 3 2 2 3 2" xfId="3455"/>
    <cellStyle name="常规 3 2 3" xfId="3456"/>
    <cellStyle name="常规 3 2 3 2" xfId="3457"/>
    <cellStyle name="常规 3 2 3 2 2" xfId="3458"/>
    <cellStyle name="常规 3 2 3 3 2" xfId="3459"/>
    <cellStyle name="常规 3 2 4" xfId="3460"/>
    <cellStyle name="常规 3 2 4 2 2" xfId="3461"/>
    <cellStyle name="常规 3 2 4 2 3" xfId="3462"/>
    <cellStyle name="常规 3 2 4 3 2" xfId="3463"/>
    <cellStyle name="汇总 2 12 4" xfId="3464"/>
    <cellStyle name="常规 3 2 4 6" xfId="3465"/>
    <cellStyle name="常规 3 2 8 2" xfId="3466"/>
    <cellStyle name="常规 3 2 9" xfId="3467"/>
    <cellStyle name="常规 3 3" xfId="3468"/>
    <cellStyle name="计算 2 8 2 4" xfId="3469"/>
    <cellStyle name="常规 3 3 2" xfId="3470"/>
    <cellStyle name="常规 3 3 2 2" xfId="3471"/>
    <cellStyle name="常规 3 3 2 2 2" xfId="3472"/>
    <cellStyle name="常规 3 3 2 2 2 2" xfId="3473"/>
    <cellStyle name="检查单元格 2 9 3 2" xfId="3474"/>
    <cellStyle name="常规 3 3 2 2 3" xfId="3475"/>
    <cellStyle name="常规 3 3 2 2 4" xfId="3476"/>
    <cellStyle name="常规 3 3 2 3" xfId="3477"/>
    <cellStyle name="好 2 4 3 2" xfId="3478"/>
    <cellStyle name="常规 3 3 2 4" xfId="3479"/>
    <cellStyle name="常规 3 3 2 4 2" xfId="3480"/>
    <cellStyle name="常规 3 3 2 5" xfId="3481"/>
    <cellStyle name="常规 3 3 2 5 2" xfId="3482"/>
    <cellStyle name="常规 3 3 2 7" xfId="3483"/>
    <cellStyle name="常规 3 3 3" xfId="3484"/>
    <cellStyle name="常规 3 3 3 2" xfId="3485"/>
    <cellStyle name="常规 3 3 3 2 2" xfId="3486"/>
    <cellStyle name="常规 3 3 3 3" xfId="3487"/>
    <cellStyle name="好 2 4 4 2" xfId="3488"/>
    <cellStyle name="常规 3 3 3 4" xfId="3489"/>
    <cellStyle name="好 3 2 2 2" xfId="3490"/>
    <cellStyle name="常规 3 3 4" xfId="3491"/>
    <cellStyle name="常规 3 4" xfId="3492"/>
    <cellStyle name="常规 3 4 2" xfId="3493"/>
    <cellStyle name="汇总 2 3 4" xfId="3494"/>
    <cellStyle name="常规 3 4 2 2" xfId="3495"/>
    <cellStyle name="汇总 2 3 5" xfId="3496"/>
    <cellStyle name="常规 3 4 2 3" xfId="3497"/>
    <cellStyle name="汇总 2 3 5 2" xfId="3498"/>
    <cellStyle name="常规 3 4 2 3 2" xfId="3499"/>
    <cellStyle name="汇总 2 3 6" xfId="3500"/>
    <cellStyle name="好 2 5 3 2" xfId="3501"/>
    <cellStyle name="常规 3 4 2 4" xfId="3502"/>
    <cellStyle name="常规 3 4 2 4 2" xfId="3503"/>
    <cellStyle name="常规 3 4 2 5" xfId="3504"/>
    <cellStyle name="常规 3 5" xfId="3505"/>
    <cellStyle name="常规 3 5 2" xfId="3506"/>
    <cellStyle name="好_2010年12月税收计划完成情况通报表 2 4 2" xfId="3507"/>
    <cellStyle name="常规 3 5 2 2 2" xfId="3508"/>
    <cellStyle name="好_2010年12月税收计划完成情况通报表 2 5" xfId="3509"/>
    <cellStyle name="常规 3 5 2 3" xfId="3510"/>
    <cellStyle name="常规 3 5 2 3 2" xfId="3511"/>
    <cellStyle name="好_2010年12月税收计划完成情况通报表 2 6" xfId="3512"/>
    <cellStyle name="好 2 6 3 2" xfId="3513"/>
    <cellStyle name="常规 3 5 2 4" xfId="3514"/>
    <cellStyle name="常规 3 5 2 5" xfId="3515"/>
    <cellStyle name="常规 3 5 3 2" xfId="3516"/>
    <cellStyle name="常规 3 5 3 3" xfId="3517"/>
    <cellStyle name="常规 3 6" xfId="3518"/>
    <cellStyle name="常规 3 6 2" xfId="3519"/>
    <cellStyle name="常规 3 6 2 2" xfId="3520"/>
    <cellStyle name="常规 3 6 2 2 2" xfId="3521"/>
    <cellStyle name="常规 3 6 2 3" xfId="3522"/>
    <cellStyle name="好 2 7 3 2" xfId="3523"/>
    <cellStyle name="常规 3 6 2 4" xfId="3524"/>
    <cellStyle name="常规 3 6 2 5" xfId="3525"/>
    <cellStyle name="常规 3 6 3 2" xfId="3526"/>
    <cellStyle name="常规 3 6 3 3" xfId="3527"/>
    <cellStyle name="汇总 2 5 2 2" xfId="3528"/>
    <cellStyle name="常规 3 6 4" xfId="3529"/>
    <cellStyle name="汇总 2 5 2 2 2" xfId="3530"/>
    <cellStyle name="常规 3 6 4 2" xfId="3531"/>
    <cellStyle name="汇总 2 5 2 4" xfId="3532"/>
    <cellStyle name="常规 3 6 6" xfId="3533"/>
    <cellStyle name="常规 3 7 2" xfId="3534"/>
    <cellStyle name="常规 3 7 2 2" xfId="3535"/>
    <cellStyle name="常规 3 7 2 2 2" xfId="3536"/>
    <cellStyle name="常规 3 7 3 2" xfId="3537"/>
    <cellStyle name="汇总 2 5 3 2" xfId="3538"/>
    <cellStyle name="常规 3 7 4" xfId="3539"/>
    <cellStyle name="常规 3 7 4 2" xfId="3540"/>
    <cellStyle name="常规 3 7 5" xfId="3541"/>
    <cellStyle name="常规 3 7 6" xfId="3542"/>
    <cellStyle name="常规 3 8 2" xfId="3543"/>
    <cellStyle name="常规 3 8 2 2" xfId="3544"/>
    <cellStyle name="好 2 9 3 2" xfId="3545"/>
    <cellStyle name="常规 3 8 2 4" xfId="3546"/>
    <cellStyle name="常规 3 8 3 2" xfId="3547"/>
    <cellStyle name="常规 3 8 3 3" xfId="3548"/>
    <cellStyle name="汇总 2 5 4 2" xfId="3549"/>
    <cellStyle name="常规 3 8 4" xfId="3550"/>
    <cellStyle name="常规 3 8 4 2" xfId="3551"/>
    <cellStyle name="常规 3 8 5" xfId="3552"/>
    <cellStyle name="常规 3 8 6" xfId="3553"/>
    <cellStyle name="好 2 2 2 2 3" xfId="3554"/>
    <cellStyle name="常规 3 9" xfId="3555"/>
    <cellStyle name="常规 3 9 2" xfId="3556"/>
    <cellStyle name="常规 3 9 2 2" xfId="3557"/>
    <cellStyle name="常规 3 9 2 2 2" xfId="3558"/>
    <cellStyle name="常规 3 9 2 3" xfId="3559"/>
    <cellStyle name="常规 3 9 2 4" xfId="3560"/>
    <cellStyle name="常规 3 9 3" xfId="3561"/>
    <cellStyle name="常规 8 2 2 5" xfId="3562"/>
    <cellStyle name="常规 3 9 3 2" xfId="3563"/>
    <cellStyle name="常规 3 9 3 3" xfId="3564"/>
    <cellStyle name="常规 3 9 5" xfId="3565"/>
    <cellStyle name="常规 3 9 6" xfId="3566"/>
    <cellStyle name="常规 4 10" xfId="3567"/>
    <cellStyle name="常规 6 4 2" xfId="3568"/>
    <cellStyle name="常规 4 4 2 2" xfId="3569"/>
    <cellStyle name="常规 4 2 2 2 2" xfId="3570"/>
    <cellStyle name="常规 6 5 2" xfId="3571"/>
    <cellStyle name="常规 4 2 2 3 2" xfId="3572"/>
    <cellStyle name="常规 4 5" xfId="3573"/>
    <cellStyle name="常规 4 2 3" xfId="3574"/>
    <cellStyle name="常规 8 4" xfId="3575"/>
    <cellStyle name="常规 4 6 2" xfId="3576"/>
    <cellStyle name="常规 4 2 4 2" xfId="3577"/>
    <cellStyle name="好 2 2 2 3 2" xfId="3578"/>
    <cellStyle name="常规 4 8" xfId="3579"/>
    <cellStyle name="常规 4 2 6" xfId="3580"/>
    <cellStyle name="常规 5 5" xfId="3581"/>
    <cellStyle name="常规 4 3 3" xfId="3582"/>
    <cellStyle name="常规 7 4 2" xfId="3583"/>
    <cellStyle name="常规 4 5 2 2" xfId="3584"/>
    <cellStyle name="常规 8 4 2" xfId="3585"/>
    <cellStyle name="常规 4 6 2 2" xfId="3586"/>
    <cellStyle name="常规 4 6 2 2 2" xfId="3587"/>
    <cellStyle name="常规 8 5" xfId="3588"/>
    <cellStyle name="常规 4 6 3" xfId="3589"/>
    <cellStyle name="常规 8 5 2" xfId="3590"/>
    <cellStyle name="常规 4 6 3 2" xfId="3591"/>
    <cellStyle name="常规 9 5" xfId="3592"/>
    <cellStyle name="常规 4 7 3" xfId="3593"/>
    <cellStyle name="常规 4 8 3" xfId="3594"/>
    <cellStyle name="常规 4 9" xfId="3595"/>
    <cellStyle name="常规 5 2 2 3" xfId="3596"/>
    <cellStyle name="常规 5 2 3 3" xfId="3597"/>
    <cellStyle name="常规 5 2 4 2" xfId="3598"/>
    <cellStyle name="常规 5 2 5" xfId="3599"/>
    <cellStyle name="常规 5 2 5 2" xfId="3600"/>
    <cellStyle name="常规 5 2 6" xfId="3601"/>
    <cellStyle name="常规 5 2 6 2" xfId="3602"/>
    <cellStyle name="常规 5 2 7" xfId="3603"/>
    <cellStyle name="常规 5 2 8" xfId="3604"/>
    <cellStyle name="常规 5 3 2 3" xfId="3605"/>
    <cellStyle name="常规 6 2 2 2" xfId="3606"/>
    <cellStyle name="常规 6 2 2 2 2" xfId="3607"/>
    <cellStyle name="常规 6 2 2 3" xfId="3608"/>
    <cellStyle name="常规 6 2 2 3 2" xfId="3609"/>
    <cellStyle name="常规 6 2 2 4" xfId="3610"/>
    <cellStyle name="常规 6 2 2 5" xfId="3611"/>
    <cellStyle name="常规 6 2 2 6" xfId="3612"/>
    <cellStyle name="常规 6 2 3" xfId="3613"/>
    <cellStyle name="常规 6 2 3 2" xfId="3614"/>
    <cellStyle name="检查单元格 2 12 2 2" xfId="3615"/>
    <cellStyle name="常规 6 2 3 3" xfId="3616"/>
    <cellStyle name="常规 6 2 4" xfId="3617"/>
    <cellStyle name="常规 6 2 4 2" xfId="3618"/>
    <cellStyle name="常规 6 2 5" xfId="3619"/>
    <cellStyle name="常规 6 2 5 2" xfId="3620"/>
    <cellStyle name="常规 6 2 6" xfId="3621"/>
    <cellStyle name="常规 6 2 7" xfId="3622"/>
    <cellStyle name="解释性文本 2 11 2" xfId="3623"/>
    <cellStyle name="常规 6 3 2 2" xfId="3624"/>
    <cellStyle name="解释性文本 2 11 3" xfId="3625"/>
    <cellStyle name="常规 6 3 2 3" xfId="3626"/>
    <cellStyle name="解释性文本 2 11 4" xfId="3627"/>
    <cellStyle name="常规 6 3 2 4" xfId="3628"/>
    <cellStyle name="解释性文本 2 12" xfId="3629"/>
    <cellStyle name="常规 6 3 3" xfId="3630"/>
    <cellStyle name="解释性文本 2 12 2" xfId="3631"/>
    <cellStyle name="常规 6 3 3 2" xfId="3632"/>
    <cellStyle name="常规 6 4 2 2" xfId="3633"/>
    <cellStyle name="常规 6 4 3" xfId="3634"/>
    <cellStyle name="常规 6 5 3" xfId="3635"/>
    <cellStyle name="常规 7 2 2 2" xfId="3636"/>
    <cellStyle name="常规 7 2 2 3" xfId="3637"/>
    <cellStyle name="常规 7 2 2 4" xfId="3638"/>
    <cellStyle name="常规 7 2 3" xfId="3639"/>
    <cellStyle name="好_2014年一般预入计划(市政府下达) 2 2 5" xfId="3640"/>
    <cellStyle name="常规 7 2 3 3" xfId="3641"/>
    <cellStyle name="常规 7 2 4" xfId="3642"/>
    <cellStyle name="好_2014年一般预入计划(市政府下达) 2 3 4" xfId="3643"/>
    <cellStyle name="常规 7 2 4 2" xfId="3644"/>
    <cellStyle name="常规 7 2 5" xfId="3645"/>
    <cellStyle name="常规 7 2 5 2" xfId="3646"/>
    <cellStyle name="常规 7 2 6" xfId="3647"/>
    <cellStyle name="常规 7 2 7" xfId="3648"/>
    <cellStyle name="常规 7 3 2 2" xfId="3649"/>
    <cellStyle name="常规 7 3 3" xfId="3650"/>
    <cellStyle name="常规 7 5 2" xfId="3651"/>
    <cellStyle name="计算 2 9 5" xfId="3652"/>
    <cellStyle name="常规 8" xfId="3653"/>
    <cellStyle name="常规 8 2 2 2" xfId="3654"/>
    <cellStyle name="常规 8 2 2 2 2" xfId="3655"/>
    <cellStyle name="常规 8 2 2 3" xfId="3656"/>
    <cellStyle name="常规 8 2 2 4" xfId="3657"/>
    <cellStyle name="常规 8 2 3" xfId="3658"/>
    <cellStyle name="常规 8 2 4" xfId="3659"/>
    <cellStyle name="常规 8 2 4 2" xfId="3660"/>
    <cellStyle name="常规 8 2 5" xfId="3661"/>
    <cellStyle name="常规 8 3 2" xfId="3662"/>
    <cellStyle name="计算 3 4" xfId="3663"/>
    <cellStyle name="常规 8 3 2 2" xfId="3664"/>
    <cellStyle name="常规 8 3 3" xfId="3665"/>
    <cellStyle name="常规 8 3 4" xfId="3666"/>
    <cellStyle name="汇总 2 6 2 2 2" xfId="3667"/>
    <cellStyle name="常规 8 6 2" xfId="3668"/>
    <cellStyle name="汇总 2 6 2 4" xfId="3669"/>
    <cellStyle name="常规 8 8" xfId="3670"/>
    <cellStyle name="常规 9" xfId="3671"/>
    <cellStyle name="检查单元格 2 5 3 2" xfId="3672"/>
    <cellStyle name="常规 9 2 2 2 2" xfId="3673"/>
    <cellStyle name="检查单元格 2 5 4 2" xfId="3674"/>
    <cellStyle name="好 2 10 2 2 2" xfId="3675"/>
    <cellStyle name="常规 9 2 2 3 2" xfId="3676"/>
    <cellStyle name="检查单元格 2 5 5" xfId="3677"/>
    <cellStyle name="好 2 10 2 3" xfId="3678"/>
    <cellStyle name="常规 9 2 2 4" xfId="3679"/>
    <cellStyle name="好 2 10 2 4" xfId="3680"/>
    <cellStyle name="常规 9 2 2 5" xfId="3681"/>
    <cellStyle name="检查单元格 2 6 4" xfId="3682"/>
    <cellStyle name="好 2 10 3 2" xfId="3683"/>
    <cellStyle name="常规 9 2 3 3" xfId="3684"/>
    <cellStyle name="常规 9 2 4" xfId="3685"/>
    <cellStyle name="检查单元格 2 7 3" xfId="3686"/>
    <cellStyle name="常规 9 2 4 2" xfId="3687"/>
    <cellStyle name="常规 9 2 5" xfId="3688"/>
    <cellStyle name="检查单元格 2 8 3" xfId="3689"/>
    <cellStyle name="常规 9 2 5 2" xfId="3690"/>
    <cellStyle name="常规 9 2 6" xfId="3691"/>
    <cellStyle name="常规 9 2 7" xfId="3692"/>
    <cellStyle name="常规 9 3 2" xfId="3693"/>
    <cellStyle name="常规 9 3 2 2" xfId="3694"/>
    <cellStyle name="好 2 11 2 2" xfId="3695"/>
    <cellStyle name="常规 9 3 2 3" xfId="3696"/>
    <cellStyle name="常规 9 3 3" xfId="3697"/>
    <cellStyle name="常规 9 3 3 2" xfId="3698"/>
    <cellStyle name="常规 9 4 2" xfId="3699"/>
    <cellStyle name="常规 9 5 2" xfId="3700"/>
    <cellStyle name="常规 9 6 2" xfId="3701"/>
    <cellStyle name="常规 9 8" xfId="3702"/>
    <cellStyle name="检查单元格 2 7 4" xfId="3703"/>
    <cellStyle name="好 2 10 4 2" xfId="3704"/>
    <cellStyle name="解释性文本 2 3 3 2" xfId="3705"/>
    <cellStyle name="好 2 10 5" xfId="3706"/>
    <cellStyle name="好 2 11 2 2 2" xfId="3707"/>
    <cellStyle name="好 2 11 2 3" xfId="3708"/>
    <cellStyle name="好 2 11 2 4" xfId="3709"/>
    <cellStyle name="好 2 11 3" xfId="3710"/>
    <cellStyle name="好 2 11 3 2" xfId="3711"/>
    <cellStyle name="好 2 11 4" xfId="3712"/>
    <cellStyle name="好 2 11 4 2" xfId="3713"/>
    <cellStyle name="好 2 12 2" xfId="3714"/>
    <cellStyle name="好 2 12 2 2" xfId="3715"/>
    <cellStyle name="好 2 12 2 2 2" xfId="3716"/>
    <cellStyle name="好 2 12 2 3" xfId="3717"/>
    <cellStyle name="好 2 7 2" xfId="3718"/>
    <cellStyle name="好 2 12 2 4" xfId="3719"/>
    <cellStyle name="好 2 13" xfId="3720"/>
    <cellStyle name="好 2 13 2" xfId="3721"/>
    <cellStyle name="好 2 13 2 2" xfId="3722"/>
    <cellStyle name="好 2 13 3 2" xfId="3723"/>
    <cellStyle name="好 2 14" xfId="3724"/>
    <cellStyle name="好 2 15" xfId="3725"/>
    <cellStyle name="好 2 16" xfId="3726"/>
    <cellStyle name="好 2 2 2" xfId="3727"/>
    <cellStyle name="好 2 2 2 5" xfId="3728"/>
    <cellStyle name="好 2 2 2 6" xfId="3729"/>
    <cellStyle name="好 2 2 3" xfId="3730"/>
    <cellStyle name="好 2 2 3 2" xfId="3731"/>
    <cellStyle name="好 2 2 3 3" xfId="3732"/>
    <cellStyle name="好 2 2 4" xfId="3733"/>
    <cellStyle name="好 2 2 4 2" xfId="3734"/>
    <cellStyle name="好 2 2 5" xfId="3735"/>
    <cellStyle name="好 2 2 5 2" xfId="3736"/>
    <cellStyle name="好 2 4 2 2 2" xfId="3737"/>
    <cellStyle name="好 2 4 2 3" xfId="3738"/>
    <cellStyle name="好 2 4 2 3 2" xfId="3739"/>
    <cellStyle name="好 2 4 4" xfId="3740"/>
    <cellStyle name="好 2 4 5" xfId="3741"/>
    <cellStyle name="好 2 5 2" xfId="3742"/>
    <cellStyle name="汇总 2 2 6" xfId="3743"/>
    <cellStyle name="好 2 5 2 2" xfId="3744"/>
    <cellStyle name="好 2 5 2 2 2" xfId="3745"/>
    <cellStyle name="好 2 5 2 3" xfId="3746"/>
    <cellStyle name="好 2 5 3" xfId="3747"/>
    <cellStyle name="好 2 5 4 2" xfId="3748"/>
    <cellStyle name="好 2 5 5" xfId="3749"/>
    <cellStyle name="好 2 6 2" xfId="3750"/>
    <cellStyle name="好 2 6 2 2" xfId="3751"/>
    <cellStyle name="好 2 6 2 2 2" xfId="3752"/>
    <cellStyle name="好 2 6 2 3" xfId="3753"/>
    <cellStyle name="好 2 6 3" xfId="3754"/>
    <cellStyle name="好 2 6 4 2" xfId="3755"/>
    <cellStyle name="好 2 6 5" xfId="3756"/>
    <cellStyle name="好 2 7 2 2" xfId="3757"/>
    <cellStyle name="好 2 7 2 3" xfId="3758"/>
    <cellStyle name="好 2 7 3" xfId="3759"/>
    <cellStyle name="好 2 7 4 2" xfId="3760"/>
    <cellStyle name="好 2 7 5" xfId="3761"/>
    <cellStyle name="好 2 8 5" xfId="3762"/>
    <cellStyle name="好 2 9 4" xfId="3763"/>
    <cellStyle name="好 2 9 4 2" xfId="3764"/>
    <cellStyle name="好 2 9 5" xfId="3765"/>
    <cellStyle name="好 3 2 2" xfId="3766"/>
    <cellStyle name="好 3 2 3" xfId="3767"/>
    <cellStyle name="好 3 2 4" xfId="3768"/>
    <cellStyle name="好_2010年12月税收计划完成情况通报表" xfId="3769"/>
    <cellStyle name="汇总 3 3" xfId="3770"/>
    <cellStyle name="好_2010年12月税收计划完成情况通报表 2" xfId="3771"/>
    <cellStyle name="好_2010年12月税收计划完成情况通报表 2 2 2 2" xfId="3772"/>
    <cellStyle name="好_2010年12月税收计划完成情况通报表 2 2 2 2 2" xfId="3773"/>
    <cellStyle name="好_2010年12月税收计划完成情况通报表 2 2 2 3" xfId="3774"/>
    <cellStyle name="好_2010年12月税收计划完成情况通报表 2 2 2 4" xfId="3775"/>
    <cellStyle name="好_2010年12月税收计划完成情况通报表 2 2 3 2" xfId="3776"/>
    <cellStyle name="好_2010年12月税收计划完成情况通报表 2 2 4" xfId="3777"/>
    <cellStyle name="好_2010年12月税收计划完成情况通报表 2 3 2" xfId="3778"/>
    <cellStyle name="好_2010年12月税收计划完成情况通报表 2 3 2 2" xfId="3779"/>
    <cellStyle name="汇总 2 2 2 4 2" xfId="3780"/>
    <cellStyle name="好_2010年12月税收计划完成情况通报表 2 3 3" xfId="3781"/>
    <cellStyle name="好_2010年12月税收计划完成情况通报表 2 3 4" xfId="3782"/>
    <cellStyle name="好_2010年12月税收计划完成情况通报表 5" xfId="3783"/>
    <cellStyle name="好_2014年一般预入计划(发改委简化表) 2 2 2" xfId="3784"/>
    <cellStyle name="好_2014年一般预入计划(发改委简化表) 2 2 2 2" xfId="3785"/>
    <cellStyle name="好_2014年一般预入计划(发改委简化表) 2 2 2 3" xfId="3786"/>
    <cellStyle name="好_2014年一般预入计划(发改委简化表) 2 2 2 4" xfId="3787"/>
    <cellStyle name="好_2014年一般预入计划(发改委简化表) 2 2 3" xfId="3788"/>
    <cellStyle name="好_2014年一般预入计划(发改委简化表) 2 2 3 2" xfId="3789"/>
    <cellStyle name="好_2014年一般预入计划(发改委简化表) 2 2 4" xfId="3790"/>
    <cellStyle name="好_2014年一般预入计划(发改委简化表) 2 2 5" xfId="3791"/>
    <cellStyle name="好_2014年一般预入计划(发改委简化表) 2 3" xfId="3792"/>
    <cellStyle name="好_2014年一般预入计划(发改委简化表) 2 3 2" xfId="3793"/>
    <cellStyle name="好_2014年一般预入计划(发改委简化表) 2 3 2 2" xfId="3794"/>
    <cellStyle name="好_2014年一般预入计划(发改委简化表) 2 3 3" xfId="3795"/>
    <cellStyle name="好_2014年一般预入计划(发改委简化表) 2 3 4" xfId="3796"/>
    <cellStyle name="好_2014年一般预入计划(发改委简化表) 3 2" xfId="3797"/>
    <cellStyle name="计算 3 3 3" xfId="3798"/>
    <cellStyle name="好_2014年一般预入计划(发改委简化表) 5" xfId="3799"/>
    <cellStyle name="好_2014年一般预入计划(市政府下达)" xfId="3800"/>
    <cellStyle name="好_2016年新宾县一般公共预算收入预算表 4" xfId="3801"/>
    <cellStyle name="好_2014年一般预入计划(市政府下达) 2 2 2 4" xfId="3802"/>
    <cellStyle name="好_2014年一般预入计划(市政府下达) 2 2 3 2" xfId="3803"/>
    <cellStyle name="计算 2 7 4 2" xfId="3804"/>
    <cellStyle name="好_2014年一般预入计划(市政府下达) 2 3 2 2" xfId="3805"/>
    <cellStyle name="计算 2 7 5" xfId="3806"/>
    <cellStyle name="好_2014年一般预入计划(市政府下达) 2 3 3" xfId="3807"/>
    <cellStyle name="好_2014年一般预入计划(市政府下达) 2 6" xfId="3808"/>
    <cellStyle name="好_2015功能预算正式本表4.30 2 2 2 4" xfId="3809"/>
    <cellStyle name="好_2015功能预算正式本表4.30 2 2 2 2 2" xfId="3810"/>
    <cellStyle name="好_2015功能预算正式本表4.30 2 2 2 3" xfId="3811"/>
    <cellStyle name="好_2015功能预算正式本表4.30 2 3 2 2" xfId="3812"/>
    <cellStyle name="解释性文本 2 2 2 2 2" xfId="3813"/>
    <cellStyle name="好_2015年一般预入计划(简化表) 2" xfId="3814"/>
    <cellStyle name="好_2015年一般预入计划(简化表) 2 2" xfId="3815"/>
    <cellStyle name="好_2015年一般预入计划(简化表) 2 2 2" xfId="3816"/>
    <cellStyle name="好_2015年一般预入计划(简化表) 2 2 2 4" xfId="3817"/>
    <cellStyle name="好_2015年一般预入计划(简化表) 2 2 3" xfId="3818"/>
    <cellStyle name="好_2015年一般预入计划(简化表) 2 2 3 2" xfId="3819"/>
    <cellStyle name="好_2015年一般预入计划(简化表) 2 2 4" xfId="3820"/>
    <cellStyle name="好_2015年一般预入计划(简化表) 2 2 5" xfId="3821"/>
    <cellStyle name="好_2015年一般预入计划(简化表) 2 3" xfId="3822"/>
    <cellStyle name="好_2015年一般预入计划(简化表) 2 3 2" xfId="3823"/>
    <cellStyle name="好_2015年一般预入计划(简化表) 2 3 2 2" xfId="3824"/>
    <cellStyle name="好_2015年一般预入计划(简化表) 2 3 3" xfId="3825"/>
    <cellStyle name="好_2015年一般预入计划(简化表) 2 3 4" xfId="3826"/>
    <cellStyle name="好_2015年一般预入计划(简化表) 2 4" xfId="3827"/>
    <cellStyle name="好_2015年一般预入计划(简化表) 2 4 2" xfId="3828"/>
    <cellStyle name="计算 2 2 2" xfId="3829"/>
    <cellStyle name="好_2015年一般预入计划(简化表) 2 5" xfId="3830"/>
    <cellStyle name="解释性文本 2 2 2 2 3" xfId="3831"/>
    <cellStyle name="好_2015年一般预入计划(简化表) 3" xfId="3832"/>
    <cellStyle name="好_2015年一般预入计划(简化表) 4" xfId="3833"/>
    <cellStyle name="好_2015年一般预入计划(简化表) 5" xfId="3834"/>
    <cellStyle name="好_2016年一般预入计划" xfId="3835"/>
    <cellStyle name="好_2016年一般预入计划 2" xfId="3836"/>
    <cellStyle name="好_2016年一般预入计划 3" xfId="3837"/>
    <cellStyle name="好_2016年一般预入计划 3 2" xfId="3838"/>
    <cellStyle name="好_2016年一般预入计划 4" xfId="3839"/>
    <cellStyle name="汇总 2" xfId="3840"/>
    <cellStyle name="检查单元格 2 12 2 2 2" xfId="3841"/>
    <cellStyle name="汇总 2 12 5" xfId="3842"/>
    <cellStyle name="汇总 2 2 2 2 3" xfId="3843"/>
    <cellStyle name="汇总 2 2 2 5" xfId="3844"/>
    <cellStyle name="汇总 2 2 2 6" xfId="3845"/>
    <cellStyle name="汇总 2 2 3" xfId="3846"/>
    <cellStyle name="汇总 2 2 3 3" xfId="3847"/>
    <cellStyle name="汇总 2 2 4" xfId="3848"/>
    <cellStyle name="汇总 2 2 4 2" xfId="3849"/>
    <cellStyle name="汇总 2 2 5" xfId="3850"/>
    <cellStyle name="汇总 2 3 2" xfId="3851"/>
    <cellStyle name="汇总 2 3 2 2" xfId="3852"/>
    <cellStyle name="汇总 2 3 2 2 2" xfId="3853"/>
    <cellStyle name="汇总 2 3 2 2 3" xfId="3854"/>
    <cellStyle name="汇总 2 3 2 3" xfId="3855"/>
    <cellStyle name="汇总 2 3 2 3 2" xfId="3856"/>
    <cellStyle name="汇总 2 3 2 4" xfId="3857"/>
    <cellStyle name="汇总 2 3 2 4 2" xfId="3858"/>
    <cellStyle name="汇总 2 3 2 5" xfId="3859"/>
    <cellStyle name="汇总 2 3 2 6" xfId="3860"/>
    <cellStyle name="汇总 2 3 3" xfId="3861"/>
    <cellStyle name="汇总 2 5 3" xfId="3862"/>
    <cellStyle name="汇总 2 5 5" xfId="3863"/>
    <cellStyle name="汇总 2 7 2" xfId="3864"/>
    <cellStyle name="汇总 2 7 3 2" xfId="3865"/>
    <cellStyle name="汇总 2 8 3 2" xfId="3866"/>
    <cellStyle name="汇总 2 8 4 2" xfId="3867"/>
    <cellStyle name="汇总 2 8 5" xfId="3868"/>
    <cellStyle name="汇总 2 9" xfId="3869"/>
    <cellStyle name="汇总 2 9 3" xfId="3870"/>
    <cellStyle name="汇总 2 9 3 2" xfId="3871"/>
    <cellStyle name="汇总 2 9 4" xfId="3872"/>
    <cellStyle name="汇总 2 9 4 2" xfId="3873"/>
    <cellStyle name="汇总 2 9 5" xfId="3874"/>
    <cellStyle name="汇总 3 2" xfId="3875"/>
    <cellStyle name="汇总 3 2 2" xfId="3876"/>
    <cellStyle name="计算 2 12 2 2" xfId="3877"/>
    <cellStyle name="计算 2 12 2 4" xfId="3878"/>
    <cellStyle name="计算 2 12 4 2" xfId="3879"/>
    <cellStyle name="计算 2 13 3 2" xfId="3880"/>
    <cellStyle name="计算 2 13 5" xfId="3881"/>
    <cellStyle name="计算 2 2" xfId="3882"/>
    <cellStyle name="计算 2 2 2 2" xfId="3883"/>
    <cellStyle name="计算 2 2 2 3" xfId="3884"/>
    <cellStyle name="计算 2 2 3 2" xfId="3885"/>
    <cellStyle name="计算 2 2 3 3" xfId="3886"/>
    <cellStyle name="计算 2 3" xfId="3887"/>
    <cellStyle name="计算 3" xfId="3888"/>
    <cellStyle name="计算 2 3 3 3" xfId="3889"/>
    <cellStyle name="计算 2 3 5 2" xfId="3890"/>
    <cellStyle name="计算 2 3 7" xfId="3891"/>
    <cellStyle name="计算 2 4" xfId="3892"/>
    <cellStyle name="计算 2 4 2 4" xfId="3893"/>
    <cellStyle name="计算 2 4 2 5" xfId="3894"/>
    <cellStyle name="计算 2 5" xfId="3895"/>
    <cellStyle name="计算 2 5 5" xfId="3896"/>
    <cellStyle name="计算 2 6 2 4" xfId="3897"/>
    <cellStyle name="计算 2 7" xfId="3898"/>
    <cellStyle name="计算 2 8" xfId="3899"/>
    <cellStyle name="计算 2 8 2 2 2" xfId="3900"/>
    <cellStyle name="计算 2 8 2 3" xfId="3901"/>
    <cellStyle name="计算 2 8 4 2" xfId="3902"/>
    <cellStyle name="计算 2 8 5" xfId="3903"/>
    <cellStyle name="计算 2 9" xfId="3904"/>
    <cellStyle name="计算 3 2" xfId="3905"/>
    <cellStyle name="计算 3 2 2" xfId="3906"/>
    <cellStyle name="计算 3 2 2 2" xfId="3907"/>
    <cellStyle name="计算 3 2 3" xfId="3908"/>
    <cellStyle name="计算 3 2 4" xfId="3909"/>
    <cellStyle name="计算 3 3" xfId="3910"/>
    <cellStyle name="计算 3 4 2" xfId="3911"/>
    <cellStyle name="计算 3 4 3" xfId="3912"/>
    <cellStyle name="计算 3 5" xfId="3913"/>
    <cellStyle name="计算 3 6" xfId="3914"/>
    <cellStyle name="检查单元格 2 10" xfId="3915"/>
    <cellStyle name="检查单元格 2 10 2" xfId="3916"/>
    <cellStyle name="检查单元格 2 10 2 2" xfId="3917"/>
    <cellStyle name="检查单元格 2 10 2 2 2" xfId="3918"/>
    <cellStyle name="检查单元格 2 10 2 3" xfId="3919"/>
    <cellStyle name="检查单元格 2 10 2 4" xfId="3920"/>
    <cellStyle name="检查单元格 2 10 3" xfId="3921"/>
    <cellStyle name="检查单元格 2 10 3 2" xfId="3922"/>
    <cellStyle name="检查单元格 2 10 4" xfId="3923"/>
    <cellStyle name="检查单元格 2 10 4 2" xfId="3924"/>
    <cellStyle name="检查单元格 2 11" xfId="3925"/>
    <cellStyle name="检查单元格 2 11 2" xfId="3926"/>
    <cellStyle name="检查单元格 2 11 2 2" xfId="3927"/>
    <cellStyle name="检查单元格 2 11 2 2 2" xfId="3928"/>
    <cellStyle name="检查单元格 2 11 2 4" xfId="3929"/>
    <cellStyle name="检查单元格 2 11 3" xfId="3930"/>
    <cellStyle name="检查单元格 2 11 3 2" xfId="3931"/>
    <cellStyle name="检查单元格 2 11 4" xfId="3932"/>
    <cellStyle name="检查单元格 2 11 4 2" xfId="3933"/>
    <cellStyle name="检查单元格 2 12" xfId="3934"/>
    <cellStyle name="检查单元格 2 12 2" xfId="3935"/>
    <cellStyle name="检查单元格 2 12 2 3" xfId="3936"/>
    <cellStyle name="检查单元格 2 12 2 4" xfId="3937"/>
    <cellStyle name="检查单元格 2 13" xfId="3938"/>
    <cellStyle name="检查单元格 2 13 2" xfId="3939"/>
    <cellStyle name="解释性文本 2 12 3" xfId="3940"/>
    <cellStyle name="检查单元格 2 13 2 2" xfId="3941"/>
    <cellStyle name="解释性文本 2 13 3" xfId="3942"/>
    <cellStyle name="检查单元格 2 13 3 2" xfId="3943"/>
    <cellStyle name="检查单元格 2 13 4" xfId="3944"/>
    <cellStyle name="检查单元格 2 14" xfId="3945"/>
    <cellStyle name="检查单元格 2 15" xfId="3946"/>
    <cellStyle name="检查单元格 2 16" xfId="3947"/>
    <cellStyle name="检查单元格 2 2" xfId="3948"/>
    <cellStyle name="检查单元格 2 3 2 2" xfId="3949"/>
    <cellStyle name="检查单元格 2 3 2 2 2" xfId="3950"/>
    <cellStyle name="检查单元格 2 3 2 3" xfId="3951"/>
    <cellStyle name="检查单元格 2 3 2 3 2" xfId="3952"/>
    <cellStyle name="检查单元格 2 3 2 4 2" xfId="3953"/>
    <cellStyle name="检查单元格 2 3 2 6" xfId="3954"/>
    <cellStyle name="检查单元格 2 3 3" xfId="3955"/>
    <cellStyle name="检查单元格 2 3 3 2" xfId="3956"/>
    <cellStyle name="检查单元格 2 3 3 3" xfId="3957"/>
    <cellStyle name="检查单元格 2 3 5 2" xfId="3958"/>
    <cellStyle name="检查单元格 2 3 6 2" xfId="3959"/>
    <cellStyle name="检查单元格 2 3 7" xfId="3960"/>
    <cellStyle name="检查单元格 2 4" xfId="3961"/>
    <cellStyle name="检查单元格 2 4 2 3" xfId="3962"/>
    <cellStyle name="检查单元格 2 4 3 2" xfId="3963"/>
    <cellStyle name="检查单元格 2 4 4 2" xfId="3964"/>
    <cellStyle name="检查单元格 2 5" xfId="3965"/>
    <cellStyle name="检查单元格 2 5 2 2 2" xfId="3966"/>
    <cellStyle name="检查单元格 2 5 2 3" xfId="3967"/>
    <cellStyle name="检查单元格 2 6" xfId="3968"/>
    <cellStyle name="检查单元格 2 6 2 2 2" xfId="3969"/>
    <cellStyle name="检查单元格 2 6 2 3" xfId="3970"/>
    <cellStyle name="检查单元格 2 6 2 4" xfId="3971"/>
    <cellStyle name="检查单元格 2 6 3 2" xfId="3972"/>
    <cellStyle name="检查单元格 2 6 4 2" xfId="3973"/>
    <cellStyle name="检查单元格 2 6 5" xfId="3974"/>
    <cellStyle name="检查单元格 2 7" xfId="3975"/>
    <cellStyle name="检查单元格 2 7 2 2" xfId="3976"/>
    <cellStyle name="检查单元格 2 7 2 2 2" xfId="3977"/>
    <cellStyle name="检查单元格 2 7 2 3" xfId="3978"/>
    <cellStyle name="检查单元格 2 7 2 4" xfId="3979"/>
    <cellStyle name="检查单元格 2 7 3 2" xfId="3980"/>
    <cellStyle name="检查单元格 2 7 4 2" xfId="3981"/>
    <cellStyle name="检查单元格 2 7 5" xfId="3982"/>
    <cellStyle name="检查单元格 2 8" xfId="3983"/>
    <cellStyle name="检查单元格 2 8 2" xfId="3984"/>
    <cellStyle name="检查单元格 2 8 2 2" xfId="3985"/>
    <cellStyle name="检查单元格 2 8 2 2 2" xfId="3986"/>
    <cellStyle name="检查单元格 2 8 2 3" xfId="3987"/>
    <cellStyle name="检查单元格 2 8 2 4" xfId="3988"/>
    <cellStyle name="检查单元格 2 8 3 2" xfId="3989"/>
    <cellStyle name="检查单元格 2 8 4" xfId="3990"/>
    <cellStyle name="检查单元格 2 8 5" xfId="3991"/>
    <cellStyle name="检查单元格 2 9" xfId="3992"/>
    <cellStyle name="检查单元格 2 9 2" xfId="3993"/>
    <cellStyle name="检查单元格 2 9 2 2" xfId="3994"/>
    <cellStyle name="检查单元格 2 9 2 2 2" xfId="3995"/>
    <cellStyle name="检查单元格 2 9 2 3" xfId="3996"/>
    <cellStyle name="检查单元格 2 9 2 4" xfId="3997"/>
    <cellStyle name="检查单元格 2 9 3" xfId="3998"/>
    <cellStyle name="检查单元格 2 9 4" xfId="3999"/>
    <cellStyle name="检查单元格 2 9 4 2" xfId="4000"/>
    <cellStyle name="检查单元格 2 9 5" xfId="4001"/>
    <cellStyle name="检查单元格 3" xfId="4002"/>
    <cellStyle name="检查单元格 3 2" xfId="4003"/>
    <cellStyle name="检查单元格 3 2 2 2" xfId="4004"/>
    <cellStyle name="检查单元格 3 2 3" xfId="4005"/>
    <cellStyle name="解释性文本 2 3 2" xfId="4006"/>
    <cellStyle name="检查单元格 3 2 4" xfId="4007"/>
    <cellStyle name="检查单元格 3 3 2" xfId="4008"/>
    <cellStyle name="检查单元格 3 3 3" xfId="4009"/>
    <cellStyle name="检查单元格 3 4" xfId="4010"/>
    <cellStyle name="检查单元格 3 4 2" xfId="4011"/>
    <cellStyle name="检查单元格 3 4 3" xfId="4012"/>
    <cellStyle name="检查单元格 3 5" xfId="4013"/>
    <cellStyle name="检查单元格 3 5 2" xfId="4014"/>
    <cellStyle name="检查单元格 3 6" xfId="4015"/>
    <cellStyle name="检查单元格 4" xfId="4016"/>
    <cellStyle name="检查单元格 5" xfId="4017"/>
    <cellStyle name="解释性文本 2" xfId="4018"/>
    <cellStyle name="解释性文本 2 10 2" xfId="4019"/>
    <cellStyle name="解释性文本 2 10 2 2" xfId="4020"/>
    <cellStyle name="解释性文本 2 10 2 2 2" xfId="4021"/>
    <cellStyle name="解释性文本 2 10 3" xfId="4022"/>
    <cellStyle name="解释性文本 2 10 4" xfId="4023"/>
    <cellStyle name="解释性文本 2 10 4 2" xfId="4024"/>
    <cellStyle name="解释性文本 2 10 5" xfId="4025"/>
    <cellStyle name="解释性文本 2 11 2 4" xfId="4026"/>
    <cellStyle name="解释性文本 2 11 3 2" xfId="4027"/>
    <cellStyle name="解释性文本 2 11 4 2" xfId="4028"/>
    <cellStyle name="解释性文本 2 11 5" xfId="4029"/>
    <cellStyle name="解释性文本 2 12 2 2 2" xfId="4030"/>
    <cellStyle name="解释性文本 2 12 2 3" xfId="4031"/>
    <cellStyle name="解释性文本 2 12 3 2" xfId="4032"/>
    <cellStyle name="解释性文本 2 12 4" xfId="4033"/>
    <cellStyle name="解释性文本 2 12 4 2" xfId="4034"/>
    <cellStyle name="解释性文本 2 12 5" xfId="4035"/>
    <cellStyle name="解释性文本 2 13 2 2" xfId="4036"/>
    <cellStyle name="解释性文本 2 14 3" xfId="4037"/>
    <cellStyle name="解释性文本 2 15 2" xfId="4038"/>
    <cellStyle name="解释性文本 2 2" xfId="4039"/>
    <cellStyle name="解释性文本 2 2 2 3 2" xfId="4040"/>
    <cellStyle name="解释性文本 2 2 2 4" xfId="4041"/>
    <cellStyle name="解释性文本 2 2 2 4 2" xfId="4042"/>
    <cellStyle name="解释性文本 2 2 2 5" xfId="4043"/>
    <cellStyle name="解释性文本 2 3 2 2" xfId="4044"/>
    <cellStyle name="解释性文本 2 3 2 5" xfId="4045"/>
    <cellStyle name="解释性文本 2 3 2 6" xfId="4046"/>
    <cellStyle name="解释性文本 2 3 3 3" xfId="4047"/>
    <cellStyle name="解释性文本 2 3 6" xfId="4048"/>
    <cellStyle name="解释性文本 2 4" xfId="40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C7" sqref="C7"/>
    </sheetView>
  </sheetViews>
  <sheetFormatPr defaultColWidth="9" defaultRowHeight="14.25"/>
  <cols>
    <col min="1" max="1" width="104.875" customWidth="1"/>
  </cols>
  <sheetData>
    <row r="1" ht="24.75" customHeight="1"/>
    <row r="2" ht="40.5" customHeight="1" spans="1:1">
      <c r="A2" s="1" t="s">
        <v>0</v>
      </c>
    </row>
    <row r="3" ht="15" customHeight="1"/>
    <row r="4" ht="33" customHeight="1" spans="1:1">
      <c r="A4" t="s">
        <v>1</v>
      </c>
    </row>
    <row r="5" ht="33" customHeight="1" spans="1:1">
      <c r="A5" t="s">
        <v>2</v>
      </c>
    </row>
    <row r="6" ht="33" customHeight="1" spans="1:1">
      <c r="A6" t="s">
        <v>3</v>
      </c>
    </row>
    <row r="7" ht="33" customHeight="1" spans="1:1">
      <c r="A7" t="s">
        <v>4</v>
      </c>
    </row>
    <row r="8" ht="33" customHeight="1" spans="1:1">
      <c r="A8" t="s">
        <v>5</v>
      </c>
    </row>
    <row r="9" ht="33" customHeight="1" spans="1:1">
      <c r="A9" t="s">
        <v>6</v>
      </c>
    </row>
    <row r="10" ht="33" customHeight="1" spans="1:1">
      <c r="A10" t="s">
        <v>7</v>
      </c>
    </row>
    <row r="11" ht="33" customHeight="1" spans="1:1">
      <c r="A11" t="s">
        <v>8</v>
      </c>
    </row>
    <row r="12" ht="33" customHeight="1" spans="1:1">
      <c r="A12" t="s">
        <v>9</v>
      </c>
    </row>
    <row r="13" ht="39.95" customHeight="1"/>
    <row r="14" ht="30" customHeight="1"/>
    <row r="15" ht="30" customHeight="1"/>
    <row r="16" ht="30" customHeight="1"/>
    <row r="17" ht="30" customHeight="1"/>
    <row r="18" ht="30" customHeight="1"/>
  </sheetData>
  <pageMargins left="0.71" right="0.71" top="0.75" bottom="0.75" header="0.31" footer="0.31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workbookViewId="0">
      <selection activeCell="E5" sqref="E5:E10"/>
    </sheetView>
  </sheetViews>
  <sheetFormatPr defaultColWidth="9" defaultRowHeight="14.25" outlineLevelCol="4"/>
  <cols>
    <col min="1" max="1" width="34.25" customWidth="1"/>
    <col min="2" max="2" width="11.875" customWidth="1"/>
    <col min="3" max="3" width="14.5" customWidth="1"/>
    <col min="4" max="4" width="11.375" customWidth="1"/>
    <col min="5" max="5" width="14.125" customWidth="1"/>
  </cols>
  <sheetData>
    <row r="1" ht="24" customHeight="1" spans="1:5">
      <c r="A1" s="1" t="s">
        <v>761</v>
      </c>
      <c r="B1" s="1"/>
      <c r="C1" s="1"/>
      <c r="D1" s="1"/>
      <c r="E1" s="1"/>
    </row>
    <row r="2" ht="30" customHeight="1" spans="1:5">
      <c r="A2" s="2"/>
      <c r="B2" s="2"/>
      <c r="C2" s="2"/>
      <c r="D2" s="2"/>
      <c r="E2" s="3" t="s">
        <v>11</v>
      </c>
    </row>
    <row r="3" ht="30" customHeight="1" spans="1:5">
      <c r="A3" s="4" t="s">
        <v>762</v>
      </c>
      <c r="B3" s="4" t="s">
        <v>763</v>
      </c>
      <c r="C3" s="4" t="s">
        <v>764</v>
      </c>
      <c r="D3" s="4" t="s">
        <v>765</v>
      </c>
      <c r="E3" s="4"/>
    </row>
    <row r="4" ht="30" customHeight="1" spans="1:5">
      <c r="A4" s="4"/>
      <c r="B4" s="4"/>
      <c r="C4" s="4"/>
      <c r="D4" s="4" t="s">
        <v>16</v>
      </c>
      <c r="E4" s="4" t="s">
        <v>766</v>
      </c>
    </row>
    <row r="5" ht="30" customHeight="1" spans="1:5">
      <c r="A5" s="5" t="s">
        <v>767</v>
      </c>
      <c r="B5" s="5">
        <f>B6+B7+B8</f>
        <v>649.3</v>
      </c>
      <c r="C5" s="5">
        <f>C6+C7+C8</f>
        <v>785.67</v>
      </c>
      <c r="D5" s="5">
        <f t="shared" ref="D5:D10" si="0">B5-C5</f>
        <v>-136.37</v>
      </c>
      <c r="E5" s="6">
        <f>D5/C5*100</f>
        <v>-17.3571601308437</v>
      </c>
    </row>
    <row r="6" ht="30" customHeight="1" spans="1:5">
      <c r="A6" s="5" t="s">
        <v>768</v>
      </c>
      <c r="B6" s="5"/>
      <c r="C6" s="5"/>
      <c r="D6" s="5">
        <f t="shared" si="0"/>
        <v>0</v>
      </c>
      <c r="E6" s="6"/>
    </row>
    <row r="7" ht="30" customHeight="1" spans="1:5">
      <c r="A7" s="5" t="s">
        <v>769</v>
      </c>
      <c r="B7" s="5">
        <f>61.5-19.3</f>
        <v>42.2</v>
      </c>
      <c r="C7" s="5">
        <v>64.08</v>
      </c>
      <c r="D7" s="5">
        <f t="shared" si="0"/>
        <v>-21.88</v>
      </c>
      <c r="E7" s="6">
        <f>D7/C7*100</f>
        <v>-34.1448189762796</v>
      </c>
    </row>
    <row r="8" ht="30" customHeight="1" spans="1:5">
      <c r="A8" s="5" t="s">
        <v>770</v>
      </c>
      <c r="B8" s="5">
        <v>607.1</v>
      </c>
      <c r="C8" s="5">
        <v>721.59</v>
      </c>
      <c r="D8" s="5">
        <f t="shared" si="0"/>
        <v>-114.49</v>
      </c>
      <c r="E8" s="6">
        <f>D8/C8*100</f>
        <v>-15.8663506977647</v>
      </c>
    </row>
    <row r="9" ht="30" customHeight="1" spans="1:5">
      <c r="A9" s="5" t="s">
        <v>771</v>
      </c>
      <c r="B9" s="5"/>
      <c r="C9" s="5"/>
      <c r="D9" s="5">
        <f t="shared" si="0"/>
        <v>0</v>
      </c>
      <c r="E9" s="6"/>
    </row>
    <row r="10" ht="30" customHeight="1" spans="1:5">
      <c r="A10" s="5" t="s">
        <v>772</v>
      </c>
      <c r="B10" s="5">
        <f>663.8-56.7</f>
        <v>607.1</v>
      </c>
      <c r="C10" s="5">
        <v>721.59</v>
      </c>
      <c r="D10" s="5">
        <f t="shared" si="0"/>
        <v>-114.49</v>
      </c>
      <c r="E10" s="6">
        <f>D10/C10*100</f>
        <v>-15.8663506977647</v>
      </c>
    </row>
    <row r="11" ht="17.1" customHeight="1"/>
    <row r="12" ht="17.1" customHeight="1"/>
    <row r="13" ht="17.1" customHeight="1"/>
    <row r="14" ht="17.1" customHeight="1"/>
    <row r="15" ht="17.1" customHeight="1"/>
    <row r="16" ht="17.1" customHeight="1"/>
    <row r="17" ht="17.1" customHeight="1"/>
    <row r="18" ht="17.1" customHeight="1"/>
    <row r="19" ht="17.1" customHeight="1"/>
    <row r="20" ht="17.1" customHeight="1"/>
    <row r="21" ht="17.1" customHeight="1"/>
    <row r="22" ht="17.1" customHeight="1"/>
    <row r="23" ht="17.1" customHeight="1"/>
    <row r="24" ht="17.1" customHeight="1"/>
    <row r="25" ht="17.1" customHeight="1"/>
  </sheetData>
  <mergeCells count="5">
    <mergeCell ref="A1:E1"/>
    <mergeCell ref="D3:E3"/>
    <mergeCell ref="A3:A4"/>
    <mergeCell ref="B3:B4"/>
    <mergeCell ref="C3:C4"/>
  </mergeCells>
  <pageMargins left="0.23" right="0.2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31"/>
  <sheetViews>
    <sheetView showZeros="0" workbookViewId="0">
      <selection activeCell="H10" sqref="H10"/>
    </sheetView>
  </sheetViews>
  <sheetFormatPr defaultColWidth="9" defaultRowHeight="14.25" outlineLevelCol="4"/>
  <cols>
    <col min="1" max="1" width="30.625" customWidth="1"/>
    <col min="2" max="5" width="15.625" customWidth="1"/>
    <col min="6" max="252" width="9" customWidth="1"/>
  </cols>
  <sheetData>
    <row r="1" ht="26.25" customHeight="1" spans="1:5">
      <c r="A1" s="1" t="s">
        <v>10</v>
      </c>
      <c r="B1" s="1"/>
      <c r="C1" s="1"/>
      <c r="D1" s="1"/>
      <c r="E1" s="1"/>
    </row>
    <row r="2" ht="20.1" customHeight="1" spans="5:5">
      <c r="E2" s="18" t="s">
        <v>11</v>
      </c>
    </row>
    <row r="3" ht="20.1" customHeight="1" spans="1:5">
      <c r="A3" s="21" t="s">
        <v>12</v>
      </c>
      <c r="B3" s="22" t="s">
        <v>13</v>
      </c>
      <c r="C3" s="22" t="s">
        <v>14</v>
      </c>
      <c r="D3" s="22" t="s">
        <v>15</v>
      </c>
      <c r="E3" s="23"/>
    </row>
    <row r="4" ht="20.1" customHeight="1" spans="1:5">
      <c r="A4" s="24"/>
      <c r="B4" s="4"/>
      <c r="C4" s="4"/>
      <c r="D4" s="4" t="s">
        <v>16</v>
      </c>
      <c r="E4" s="25" t="s">
        <v>17</v>
      </c>
    </row>
    <row r="5" ht="20.1" customHeight="1" spans="1:5">
      <c r="A5" s="26" t="s">
        <v>18</v>
      </c>
      <c r="B5" s="5">
        <f>B6+B20</f>
        <v>25014</v>
      </c>
      <c r="C5" s="5">
        <f>C6+C20</f>
        <v>27305</v>
      </c>
      <c r="D5" s="5">
        <f>C5-B5</f>
        <v>2291</v>
      </c>
      <c r="E5" s="27">
        <f>D5/B5*100</f>
        <v>9.15887103222196</v>
      </c>
    </row>
    <row r="6" ht="20.1" customHeight="1" spans="1:5">
      <c r="A6" s="26" t="s">
        <v>19</v>
      </c>
      <c r="B6" s="5">
        <f>B7+B8+B9+B10+B11+B12+B13+B14+B15+B16+B17+B18+B19</f>
        <v>12561</v>
      </c>
      <c r="C6" s="5">
        <f>C7+C8+C9+C10+C11+C12+C13+C14+C15+C16+C17+C18+C19</f>
        <v>14092</v>
      </c>
      <c r="D6" s="5">
        <f>D7+D8+D9+D10+D11+D12+D13+D14+D15+D16+D17+D18+D19</f>
        <v>1531</v>
      </c>
      <c r="E6" s="27">
        <f t="shared" ref="E6:E31" si="0">D6/B6*100</f>
        <v>12.1885200222912</v>
      </c>
    </row>
    <row r="7" ht="20.1" customHeight="1" spans="1:5">
      <c r="A7" s="26" t="s">
        <v>20</v>
      </c>
      <c r="B7" s="5">
        <v>1478</v>
      </c>
      <c r="C7" s="5">
        <v>1970</v>
      </c>
      <c r="D7" s="5">
        <f t="shared" ref="D7:D31" si="1">C7-B7</f>
        <v>492</v>
      </c>
      <c r="E7" s="27">
        <f t="shared" si="0"/>
        <v>33.2882273342355</v>
      </c>
    </row>
    <row r="8" ht="20.1" customHeight="1" spans="1:5">
      <c r="A8" s="26" t="s">
        <v>21</v>
      </c>
      <c r="B8" s="5">
        <v>1889</v>
      </c>
      <c r="C8" s="5">
        <v>1702</v>
      </c>
      <c r="D8" s="5">
        <f t="shared" si="1"/>
        <v>-187</v>
      </c>
      <c r="E8" s="27">
        <f t="shared" si="0"/>
        <v>-9.89941768131286</v>
      </c>
    </row>
    <row r="9" ht="20.1" customHeight="1" spans="1:5">
      <c r="A9" s="26" t="s">
        <v>22</v>
      </c>
      <c r="B9" s="5">
        <v>1397</v>
      </c>
      <c r="C9" s="5">
        <v>900</v>
      </c>
      <c r="D9" s="5">
        <f t="shared" si="1"/>
        <v>-497</v>
      </c>
      <c r="E9" s="27">
        <f t="shared" si="0"/>
        <v>-35.5762347888332</v>
      </c>
    </row>
    <row r="10" ht="20.1" customHeight="1" spans="1:5">
      <c r="A10" s="26" t="s">
        <v>23</v>
      </c>
      <c r="B10" s="5">
        <v>449</v>
      </c>
      <c r="C10" s="5">
        <v>405</v>
      </c>
      <c r="D10" s="5">
        <f t="shared" si="1"/>
        <v>-44</v>
      </c>
      <c r="E10" s="27">
        <f t="shared" si="0"/>
        <v>-9.79955456570156</v>
      </c>
    </row>
    <row r="11" ht="20.1" customHeight="1" spans="1:5">
      <c r="A11" s="26" t="s">
        <v>24</v>
      </c>
      <c r="B11" s="5">
        <v>1585</v>
      </c>
      <c r="C11" s="5">
        <v>1520</v>
      </c>
      <c r="D11" s="5">
        <f t="shared" si="1"/>
        <v>-65</v>
      </c>
      <c r="E11" s="27">
        <f t="shared" si="0"/>
        <v>-4.10094637223975</v>
      </c>
    </row>
    <row r="12" ht="20.1" customHeight="1" spans="1:5">
      <c r="A12" s="26" t="s">
        <v>25</v>
      </c>
      <c r="B12" s="5">
        <v>396</v>
      </c>
      <c r="C12" s="5">
        <v>300</v>
      </c>
      <c r="D12" s="5">
        <f t="shared" si="1"/>
        <v>-96</v>
      </c>
      <c r="E12" s="27">
        <f t="shared" si="0"/>
        <v>-24.2424242424242</v>
      </c>
    </row>
    <row r="13" ht="20.1" customHeight="1" spans="1:5">
      <c r="A13" s="26" t="s">
        <v>26</v>
      </c>
      <c r="B13" s="5">
        <v>35</v>
      </c>
      <c r="C13" s="5">
        <v>60</v>
      </c>
      <c r="D13" s="5">
        <f t="shared" si="1"/>
        <v>25</v>
      </c>
      <c r="E13" s="27">
        <f t="shared" si="0"/>
        <v>71.4285714285714</v>
      </c>
    </row>
    <row r="14" ht="20.1" customHeight="1" spans="1:5">
      <c r="A14" s="26" t="s">
        <v>27</v>
      </c>
      <c r="B14" s="5">
        <v>121</v>
      </c>
      <c r="C14" s="5">
        <v>165</v>
      </c>
      <c r="D14" s="5">
        <f t="shared" si="1"/>
        <v>44</v>
      </c>
      <c r="E14" s="27">
        <f t="shared" si="0"/>
        <v>36.3636363636364</v>
      </c>
    </row>
    <row r="15" ht="20.1" customHeight="1" spans="1:5">
      <c r="A15" s="26" t="s">
        <v>28</v>
      </c>
      <c r="B15" s="5">
        <v>153</v>
      </c>
      <c r="C15" s="5">
        <v>280</v>
      </c>
      <c r="D15" s="5">
        <f t="shared" si="1"/>
        <v>127</v>
      </c>
      <c r="E15" s="27">
        <f t="shared" si="0"/>
        <v>83.0065359477124</v>
      </c>
    </row>
    <row r="16" ht="20.1" customHeight="1" spans="1:5">
      <c r="A16" s="26" t="s">
        <v>29</v>
      </c>
      <c r="B16" s="5">
        <v>4841</v>
      </c>
      <c r="C16" s="5">
        <v>6470</v>
      </c>
      <c r="D16" s="5">
        <f t="shared" si="1"/>
        <v>1629</v>
      </c>
      <c r="E16" s="27">
        <f t="shared" si="0"/>
        <v>33.6500722991118</v>
      </c>
    </row>
    <row r="17" ht="20.1" customHeight="1" spans="1:5">
      <c r="A17" s="26" t="s">
        <v>30</v>
      </c>
      <c r="B17" s="5"/>
      <c r="C17" s="5"/>
      <c r="D17" s="5">
        <f t="shared" si="1"/>
        <v>0</v>
      </c>
      <c r="E17" s="27"/>
    </row>
    <row r="18" ht="20.1" customHeight="1" spans="1:5">
      <c r="A18" s="26" t="s">
        <v>31</v>
      </c>
      <c r="B18" s="5">
        <v>194</v>
      </c>
      <c r="C18" s="5">
        <v>300</v>
      </c>
      <c r="D18" s="5">
        <f t="shared" si="1"/>
        <v>106</v>
      </c>
      <c r="E18" s="27">
        <f t="shared" si="0"/>
        <v>54.639175257732</v>
      </c>
    </row>
    <row r="19" ht="20.1" customHeight="1" spans="1:5">
      <c r="A19" s="26" t="s">
        <v>32</v>
      </c>
      <c r="B19" s="5">
        <v>23</v>
      </c>
      <c r="C19" s="5">
        <v>20</v>
      </c>
      <c r="D19" s="5">
        <f t="shared" si="1"/>
        <v>-3</v>
      </c>
      <c r="E19" s="27">
        <f t="shared" si="0"/>
        <v>-13.0434782608696</v>
      </c>
    </row>
    <row r="20" ht="20.1" customHeight="1" spans="1:5">
      <c r="A20" s="26" t="s">
        <v>33</v>
      </c>
      <c r="B20" s="5">
        <f>B21+B25+B26+B27+B28+B29</f>
        <v>12453</v>
      </c>
      <c r="C20" s="5">
        <f>C21+C25+C26+C27+C28+C29</f>
        <v>13213</v>
      </c>
      <c r="D20" s="5">
        <f>D21+D25+D26+D27+D28+D29</f>
        <v>760</v>
      </c>
      <c r="E20" s="27">
        <f t="shared" si="0"/>
        <v>6.10294708102465</v>
      </c>
    </row>
    <row r="21" ht="20.1" customHeight="1" spans="1:5">
      <c r="A21" s="26" t="s">
        <v>34</v>
      </c>
      <c r="B21" s="5">
        <f>SUM(B22:B24)</f>
        <v>2161</v>
      </c>
      <c r="C21" s="5">
        <f>SUM(C22:C24)</f>
        <v>2094</v>
      </c>
      <c r="D21" s="5">
        <f t="shared" si="1"/>
        <v>-67</v>
      </c>
      <c r="E21" s="27">
        <f t="shared" si="0"/>
        <v>-3.1004164738547</v>
      </c>
    </row>
    <row r="22" ht="20.1" customHeight="1" spans="1:5">
      <c r="A22" s="26" t="s">
        <v>35</v>
      </c>
      <c r="B22" s="5">
        <v>1343</v>
      </c>
      <c r="C22" s="5">
        <v>1300</v>
      </c>
      <c r="D22" s="5">
        <f t="shared" si="1"/>
        <v>-43</v>
      </c>
      <c r="E22" s="27">
        <f t="shared" si="0"/>
        <v>-3.2017870439315</v>
      </c>
    </row>
    <row r="23" ht="20.1" customHeight="1" spans="1:5">
      <c r="A23" s="26" t="s">
        <v>36</v>
      </c>
      <c r="B23" s="5">
        <v>802</v>
      </c>
      <c r="C23" s="5">
        <v>774</v>
      </c>
      <c r="D23" s="5">
        <f t="shared" si="1"/>
        <v>-28</v>
      </c>
      <c r="E23" s="27">
        <f t="shared" si="0"/>
        <v>-3.49127182044888</v>
      </c>
    </row>
    <row r="24" ht="20.1" customHeight="1" spans="1:5">
      <c r="A24" s="26" t="s">
        <v>37</v>
      </c>
      <c r="B24" s="5">
        <v>16</v>
      </c>
      <c r="C24" s="5">
        <v>20</v>
      </c>
      <c r="D24" s="5">
        <f t="shared" si="1"/>
        <v>4</v>
      </c>
      <c r="E24" s="27">
        <f t="shared" si="0"/>
        <v>25</v>
      </c>
    </row>
    <row r="25" ht="20.1" customHeight="1" spans="1:5">
      <c r="A25" s="26" t="s">
        <v>38</v>
      </c>
      <c r="B25" s="5">
        <v>735</v>
      </c>
      <c r="C25" s="5">
        <v>721</v>
      </c>
      <c r="D25" s="5">
        <f t="shared" si="1"/>
        <v>-14</v>
      </c>
      <c r="E25" s="27">
        <f t="shared" si="0"/>
        <v>-1.9047619047619</v>
      </c>
    </row>
    <row r="26" ht="20.1" customHeight="1" spans="1:5">
      <c r="A26" s="26" t="s">
        <v>39</v>
      </c>
      <c r="B26" s="5">
        <v>1526</v>
      </c>
      <c r="C26" s="5">
        <v>1645</v>
      </c>
      <c r="D26" s="5">
        <f t="shared" si="1"/>
        <v>119</v>
      </c>
      <c r="E26" s="27">
        <f t="shared" si="0"/>
        <v>7.79816513761468</v>
      </c>
    </row>
    <row r="27" ht="20.1" customHeight="1" spans="1:5">
      <c r="A27" s="26" t="s">
        <v>40</v>
      </c>
      <c r="B27" s="5">
        <v>7806</v>
      </c>
      <c r="C27" s="5">
        <v>8753</v>
      </c>
      <c r="D27" s="5">
        <f t="shared" si="1"/>
        <v>947</v>
      </c>
      <c r="E27" s="27">
        <f t="shared" si="0"/>
        <v>12.1316935690494</v>
      </c>
    </row>
    <row r="28" ht="20.1" customHeight="1" spans="1:5">
      <c r="A28" s="26" t="s">
        <v>41</v>
      </c>
      <c r="B28" s="5">
        <v>10</v>
      </c>
      <c r="C28" s="5"/>
      <c r="D28" s="5">
        <f t="shared" si="1"/>
        <v>-10</v>
      </c>
      <c r="E28" s="27">
        <f t="shared" si="0"/>
        <v>-100</v>
      </c>
    </row>
    <row r="29" ht="20.1" customHeight="1" spans="1:5">
      <c r="A29" s="26" t="s">
        <v>42</v>
      </c>
      <c r="B29" s="5">
        <v>215</v>
      </c>
      <c r="C29" s="5"/>
      <c r="D29" s="5">
        <f t="shared" si="1"/>
        <v>-215</v>
      </c>
      <c r="E29" s="27">
        <f t="shared" si="0"/>
        <v>-100</v>
      </c>
    </row>
    <row r="30" ht="20.1" customHeight="1" spans="1:5">
      <c r="A30" s="26" t="s">
        <v>43</v>
      </c>
      <c r="B30" s="5">
        <f>B6+B22</f>
        <v>13904</v>
      </c>
      <c r="C30" s="5">
        <f>C6+C22</f>
        <v>15392</v>
      </c>
      <c r="D30" s="5">
        <f t="shared" si="1"/>
        <v>1488</v>
      </c>
      <c r="E30" s="27">
        <f t="shared" si="0"/>
        <v>10.7019562715765</v>
      </c>
    </row>
    <row r="31" ht="20.1" customHeight="1" spans="1:5">
      <c r="A31" s="28" t="s">
        <v>44</v>
      </c>
      <c r="B31" s="29">
        <f>B20-B22</f>
        <v>11110</v>
      </c>
      <c r="C31" s="29">
        <f>C20-C22</f>
        <v>11913</v>
      </c>
      <c r="D31" s="29">
        <f t="shared" si="1"/>
        <v>803</v>
      </c>
      <c r="E31" s="30">
        <f t="shared" si="0"/>
        <v>7.22772277227723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551181102362205" right="0.551181102362205" top="0.78740157480315" bottom="0.78740157480315" header="0.511811023622047" footer="0.511811023622047"/>
  <pageSetup paperSize="9" orientation="landscape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27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21.95" customHeight="1" outlineLevelCol="4"/>
  <cols>
    <col min="1" max="1" width="22.75" customWidth="1"/>
    <col min="2" max="2" width="16.25" customWidth="1"/>
    <col min="3" max="3" width="19.25" customWidth="1"/>
    <col min="4" max="5" width="17.875" customWidth="1"/>
  </cols>
  <sheetData>
    <row r="1" ht="24" customHeight="1" spans="1:5">
      <c r="A1" s="1" t="s">
        <v>45</v>
      </c>
      <c r="B1" s="1"/>
      <c r="C1" s="1"/>
      <c r="D1" s="1"/>
      <c r="E1" s="1"/>
    </row>
    <row r="2" ht="18.95" customHeight="1" spans="1:5">
      <c r="A2" s="2"/>
      <c r="B2" s="2"/>
      <c r="C2" s="2"/>
      <c r="D2" s="2"/>
      <c r="E2" s="20" t="s">
        <v>46</v>
      </c>
    </row>
    <row r="3" ht="20.1" customHeight="1" spans="1:5">
      <c r="A3" s="4" t="s">
        <v>47</v>
      </c>
      <c r="B3" s="4" t="s">
        <v>48</v>
      </c>
      <c r="C3" s="4" t="s">
        <v>49</v>
      </c>
      <c r="D3" s="4" t="s">
        <v>50</v>
      </c>
      <c r="E3" s="4"/>
    </row>
    <row r="4" ht="18" customHeight="1" spans="1:5">
      <c r="A4" s="4"/>
      <c r="B4" s="4"/>
      <c r="C4" s="4"/>
      <c r="D4" s="4" t="s">
        <v>16</v>
      </c>
      <c r="E4" s="4" t="s">
        <v>17</v>
      </c>
    </row>
    <row r="5" ht="18" customHeight="1" spans="1:5">
      <c r="A5" s="5" t="s">
        <v>51</v>
      </c>
      <c r="B5" s="5">
        <f>SUM(B6:B27)</f>
        <v>151324</v>
      </c>
      <c r="C5" s="5">
        <f>SUM(C6:C27)</f>
        <v>135617</v>
      </c>
      <c r="D5" s="5">
        <f>C5-B5</f>
        <v>-15707</v>
      </c>
      <c r="E5" s="6">
        <f>D5/B5*100</f>
        <v>-10.3797150485052</v>
      </c>
    </row>
    <row r="6" ht="18" customHeight="1" spans="1:5">
      <c r="A6" s="5" t="s">
        <v>52</v>
      </c>
      <c r="B6" s="5">
        <v>11166</v>
      </c>
      <c r="C6" s="5">
        <v>8582</v>
      </c>
      <c r="D6" s="5">
        <f t="shared" ref="D6:D27" si="0">C6-B6</f>
        <v>-2584</v>
      </c>
      <c r="E6" s="6">
        <f t="shared" ref="E6:E27" si="1">D6/B6*100</f>
        <v>-23.1416801003045</v>
      </c>
    </row>
    <row r="7" ht="18" customHeight="1" spans="1:5">
      <c r="A7" s="5" t="s">
        <v>53</v>
      </c>
      <c r="B7" s="5">
        <v>20</v>
      </c>
      <c r="C7" s="5">
        <v>0</v>
      </c>
      <c r="D7" s="5">
        <f t="shared" si="0"/>
        <v>-20</v>
      </c>
      <c r="E7" s="6">
        <f t="shared" si="1"/>
        <v>-100</v>
      </c>
    </row>
    <row r="8" ht="18" customHeight="1" spans="1:5">
      <c r="A8" s="5" t="s">
        <v>54</v>
      </c>
      <c r="B8" s="5">
        <v>5189</v>
      </c>
      <c r="C8" s="5">
        <v>5685</v>
      </c>
      <c r="D8" s="5">
        <f t="shared" si="0"/>
        <v>496</v>
      </c>
      <c r="E8" s="6">
        <f t="shared" si="1"/>
        <v>9.55868182694161</v>
      </c>
    </row>
    <row r="9" ht="18" customHeight="1" spans="1:5">
      <c r="A9" s="5" t="s">
        <v>55</v>
      </c>
      <c r="B9" s="5">
        <v>25952</v>
      </c>
      <c r="C9" s="5">
        <v>27693</v>
      </c>
      <c r="D9" s="5">
        <f t="shared" si="0"/>
        <v>1741</v>
      </c>
      <c r="E9" s="6">
        <f t="shared" si="1"/>
        <v>6.70853884093711</v>
      </c>
    </row>
    <row r="10" ht="18" customHeight="1" spans="1:5">
      <c r="A10" s="5" t="s">
        <v>56</v>
      </c>
      <c r="B10" s="5">
        <v>117</v>
      </c>
      <c r="C10" s="5">
        <v>22</v>
      </c>
      <c r="D10" s="5">
        <f t="shared" si="0"/>
        <v>-95</v>
      </c>
      <c r="E10" s="6">
        <f t="shared" si="1"/>
        <v>-81.1965811965812</v>
      </c>
    </row>
    <row r="11" ht="18" customHeight="1" spans="1:5">
      <c r="A11" s="5" t="s">
        <v>57</v>
      </c>
      <c r="B11" s="5">
        <v>2391</v>
      </c>
      <c r="C11" s="5">
        <v>1363</v>
      </c>
      <c r="D11" s="5">
        <f t="shared" si="0"/>
        <v>-1028</v>
      </c>
      <c r="E11" s="6">
        <f t="shared" si="1"/>
        <v>-42.9945629443747</v>
      </c>
    </row>
    <row r="12" ht="18" customHeight="1" spans="1:5">
      <c r="A12" s="5" t="s">
        <v>58</v>
      </c>
      <c r="B12" s="5">
        <v>36970</v>
      </c>
      <c r="C12" s="5">
        <v>38269</v>
      </c>
      <c r="D12" s="5">
        <f t="shared" si="0"/>
        <v>1299</v>
      </c>
      <c r="E12" s="6">
        <f t="shared" si="1"/>
        <v>3.51365972410062</v>
      </c>
    </row>
    <row r="13" ht="18" customHeight="1" spans="1:5">
      <c r="A13" s="5" t="s">
        <v>59</v>
      </c>
      <c r="B13" s="5">
        <v>10260</v>
      </c>
      <c r="C13" s="5">
        <v>9619</v>
      </c>
      <c r="D13" s="5">
        <f t="shared" si="0"/>
        <v>-641</v>
      </c>
      <c r="E13" s="6">
        <f t="shared" si="1"/>
        <v>-6.24756335282651</v>
      </c>
    </row>
    <row r="14" ht="18" customHeight="1" spans="1:5">
      <c r="A14" s="5" t="s">
        <v>60</v>
      </c>
      <c r="B14" s="5">
        <v>3617</v>
      </c>
      <c r="C14" s="5">
        <v>2152</v>
      </c>
      <c r="D14" s="5">
        <f t="shared" si="0"/>
        <v>-1465</v>
      </c>
      <c r="E14" s="6">
        <f t="shared" si="1"/>
        <v>-40.5031794304672</v>
      </c>
    </row>
    <row r="15" ht="18" customHeight="1" spans="1:5">
      <c r="A15" s="5" t="s">
        <v>61</v>
      </c>
      <c r="B15" s="5">
        <v>1264</v>
      </c>
      <c r="C15" s="5">
        <v>1755</v>
      </c>
      <c r="D15" s="5">
        <f t="shared" si="0"/>
        <v>491</v>
      </c>
      <c r="E15" s="6">
        <f t="shared" si="1"/>
        <v>38.8449367088608</v>
      </c>
    </row>
    <row r="16" ht="18" customHeight="1" spans="1:5">
      <c r="A16" s="5" t="s">
        <v>62</v>
      </c>
      <c r="B16" s="5">
        <v>28623</v>
      </c>
      <c r="C16" s="5">
        <v>19209</v>
      </c>
      <c r="D16" s="5">
        <f t="shared" si="0"/>
        <v>-9414</v>
      </c>
      <c r="E16" s="6">
        <f t="shared" si="1"/>
        <v>-32.8896342102505</v>
      </c>
    </row>
    <row r="17" ht="18" customHeight="1" spans="1:5">
      <c r="A17" s="5" t="s">
        <v>63</v>
      </c>
      <c r="B17" s="5">
        <v>6584</v>
      </c>
      <c r="C17" s="5">
        <v>5025</v>
      </c>
      <c r="D17" s="5">
        <f t="shared" si="0"/>
        <v>-1559</v>
      </c>
      <c r="E17" s="6">
        <f t="shared" si="1"/>
        <v>-23.6786148238153</v>
      </c>
    </row>
    <row r="18" ht="18" customHeight="1" spans="1:5">
      <c r="A18" s="5" t="s">
        <v>64</v>
      </c>
      <c r="B18" s="5">
        <v>102</v>
      </c>
      <c r="C18" s="5">
        <v>106</v>
      </c>
      <c r="D18" s="5">
        <f t="shared" si="0"/>
        <v>4</v>
      </c>
      <c r="E18" s="6">
        <f t="shared" si="1"/>
        <v>3.92156862745098</v>
      </c>
    </row>
    <row r="19" ht="18" customHeight="1" spans="1:5">
      <c r="A19" s="5" t="s">
        <v>65</v>
      </c>
      <c r="B19" s="5">
        <v>78</v>
      </c>
      <c r="C19" s="5">
        <v>125</v>
      </c>
      <c r="D19" s="5">
        <f t="shared" si="0"/>
        <v>47</v>
      </c>
      <c r="E19" s="6">
        <f t="shared" si="1"/>
        <v>60.2564102564103</v>
      </c>
    </row>
    <row r="20" ht="18" customHeight="1" spans="1:5">
      <c r="A20" s="5" t="s">
        <v>66</v>
      </c>
      <c r="B20" s="5">
        <v>226</v>
      </c>
      <c r="C20" s="5">
        <v>266</v>
      </c>
      <c r="D20" s="5">
        <f t="shared" si="0"/>
        <v>40</v>
      </c>
      <c r="E20" s="6">
        <f t="shared" si="1"/>
        <v>17.6991150442478</v>
      </c>
    </row>
    <row r="21" ht="18" customHeight="1" spans="1:5">
      <c r="A21" s="5" t="s">
        <v>67</v>
      </c>
      <c r="B21" s="5">
        <v>5394</v>
      </c>
      <c r="C21" s="5">
        <v>7115</v>
      </c>
      <c r="D21" s="5">
        <f t="shared" si="0"/>
        <v>1721</v>
      </c>
      <c r="E21" s="6">
        <f t="shared" si="1"/>
        <v>31.9058212829069</v>
      </c>
    </row>
    <row r="22" ht="18" customHeight="1" spans="1:5">
      <c r="A22" s="5" t="s">
        <v>68</v>
      </c>
      <c r="B22" s="5">
        <v>94</v>
      </c>
      <c r="C22" s="5">
        <v>88</v>
      </c>
      <c r="D22" s="5">
        <f t="shared" si="0"/>
        <v>-6</v>
      </c>
      <c r="E22" s="6">
        <f t="shared" si="1"/>
        <v>-6.38297872340426</v>
      </c>
    </row>
    <row r="23" ht="18" customHeight="1" spans="1:5">
      <c r="A23" s="5" t="s">
        <v>69</v>
      </c>
      <c r="B23" s="5">
        <v>594</v>
      </c>
      <c r="C23" s="5">
        <v>691</v>
      </c>
      <c r="D23" s="5">
        <f t="shared" si="0"/>
        <v>97</v>
      </c>
      <c r="E23" s="6">
        <f t="shared" si="1"/>
        <v>16.3299663299663</v>
      </c>
    </row>
    <row r="24" ht="18" customHeight="1" spans="1:5">
      <c r="A24" s="5" t="s">
        <v>70</v>
      </c>
      <c r="B24" s="5">
        <v>1300</v>
      </c>
      <c r="C24" s="5">
        <v>1300</v>
      </c>
      <c r="D24" s="5">
        <f t="shared" si="0"/>
        <v>0</v>
      </c>
      <c r="E24" s="6">
        <f t="shared" si="1"/>
        <v>0</v>
      </c>
    </row>
    <row r="25" ht="18" customHeight="1" spans="1:5">
      <c r="A25" s="5" t="s">
        <v>71</v>
      </c>
      <c r="B25" s="5">
        <v>9761</v>
      </c>
      <c r="C25" s="5">
        <v>5049</v>
      </c>
      <c r="D25" s="5">
        <f t="shared" si="0"/>
        <v>-4712</v>
      </c>
      <c r="E25" s="6">
        <f t="shared" si="1"/>
        <v>-48.2737424444217</v>
      </c>
    </row>
    <row r="26" ht="18" customHeight="1" spans="1:5">
      <c r="A26" s="5" t="s">
        <v>72</v>
      </c>
      <c r="B26" s="5">
        <v>1613</v>
      </c>
      <c r="C26" s="5">
        <v>1490</v>
      </c>
      <c r="D26" s="5">
        <f t="shared" si="0"/>
        <v>-123</v>
      </c>
      <c r="E26" s="6">
        <f t="shared" si="1"/>
        <v>-7.62554246745195</v>
      </c>
    </row>
    <row r="27" ht="18" customHeight="1" spans="1:5">
      <c r="A27" s="5" t="s">
        <v>73</v>
      </c>
      <c r="B27" s="5">
        <v>9</v>
      </c>
      <c r="C27" s="5">
        <v>13</v>
      </c>
      <c r="D27" s="5">
        <f t="shared" si="0"/>
        <v>4</v>
      </c>
      <c r="E27" s="6">
        <f t="shared" si="1"/>
        <v>44.4444444444444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G452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23" sqref="A23"/>
    </sheetView>
  </sheetViews>
  <sheetFormatPr defaultColWidth="6.875" defaultRowHeight="12.75" customHeight="1" outlineLevelCol="6"/>
  <cols>
    <col min="1" max="1" width="40.375" customWidth="1"/>
    <col min="2" max="2" width="15.125" customWidth="1"/>
    <col min="3" max="3" width="17.625" customWidth="1"/>
    <col min="4" max="4" width="14.625" customWidth="1"/>
    <col min="5" max="5" width="15.5" customWidth="1"/>
    <col min="6" max="6" width="15.875" customWidth="1"/>
    <col min="7" max="7" width="8" customWidth="1"/>
    <col min="8" max="11" width="5" customWidth="1"/>
    <col min="12" max="12" width="15.125" customWidth="1"/>
    <col min="13" max="147" width="5" customWidth="1"/>
    <col min="148" max="203" width="6.875" customWidth="1"/>
  </cols>
  <sheetData>
    <row r="1" ht="32.25" customHeight="1" spans="1:6">
      <c r="A1" s="1" t="s">
        <v>45</v>
      </c>
      <c r="B1" s="1"/>
      <c r="C1" s="1"/>
      <c r="D1" s="1"/>
      <c r="E1" s="1"/>
      <c r="F1" s="1"/>
    </row>
    <row r="2" ht="17.25" customHeight="1" spans="6:6">
      <c r="F2" s="8" t="s">
        <v>11</v>
      </c>
    </row>
    <row r="3" ht="25.5" customHeight="1" spans="1:6">
      <c r="A3" s="19" t="s">
        <v>47</v>
      </c>
      <c r="B3" s="19" t="s">
        <v>48</v>
      </c>
      <c r="C3" s="19" t="s">
        <v>74</v>
      </c>
      <c r="D3" s="19" t="s">
        <v>75</v>
      </c>
      <c r="E3" s="19"/>
      <c r="F3" s="19" t="s">
        <v>76</v>
      </c>
    </row>
    <row r="4" ht="33" customHeight="1" spans="1:6">
      <c r="A4" s="19"/>
      <c r="B4" s="19"/>
      <c r="C4" s="19"/>
      <c r="D4" s="19" t="s">
        <v>16</v>
      </c>
      <c r="E4" s="19" t="s">
        <v>17</v>
      </c>
      <c r="F4" s="19"/>
    </row>
    <row r="5" ht="19.5" hidden="1" customHeight="1" spans="1:6">
      <c r="A5" s="12"/>
      <c r="B5" s="12"/>
      <c r="C5" s="12"/>
      <c r="D5" s="12"/>
      <c r="E5" s="12"/>
      <c r="F5" s="12"/>
    </row>
    <row r="6" ht="20.25" customHeight="1" spans="1:7">
      <c r="A6" s="12" t="s">
        <v>51</v>
      </c>
      <c r="B6" s="12">
        <f t="shared" ref="B6:G6" si="0">B7+B95+B99+B119+B139+B148+B169+B241+B279+B298+B312+B377+B387+B397+B403+B415+B424+B441+B443+B447+B450+B429</f>
        <v>103377</v>
      </c>
      <c r="C6" s="12">
        <f t="shared" si="0"/>
        <v>100560</v>
      </c>
      <c r="D6" s="12">
        <f t="shared" si="0"/>
        <v>-2923</v>
      </c>
      <c r="E6" s="13">
        <f t="shared" si="0"/>
        <v>-336.176343816974</v>
      </c>
      <c r="F6" s="12">
        <f t="shared" si="0"/>
        <v>135617</v>
      </c>
      <c r="G6">
        <f t="shared" si="0"/>
        <v>35057</v>
      </c>
    </row>
    <row r="7" ht="20.25" customHeight="1" spans="1:7">
      <c r="A7" s="12" t="s">
        <v>77</v>
      </c>
      <c r="B7" s="12">
        <f>B8+B15+B21+B26+B33+B37+B43+B45+B50+B53+B58+B61+B64+B67+B71+B74+B78+B82+B86+B88</f>
        <v>11096</v>
      </c>
      <c r="C7" s="12">
        <f>C8+C15+C21+C26+C33+C37+C43+C45+C50+C53+C58+C61+C64+C67+C71+C74+C78+C82+C86+C88</f>
        <v>8210</v>
      </c>
      <c r="D7" s="12">
        <f>D8+D15+D21+D26+D33+D37+D43+D45+D50+D53+D58+D61+D64+D67+D71+D74+D78+D82+D86+D88</f>
        <v>-2886</v>
      </c>
      <c r="E7" s="13">
        <f t="shared" ref="E7:E62" si="1">D7/B7*100</f>
        <v>-26.0093727469358</v>
      </c>
      <c r="F7" s="12">
        <f>F8+F15+F21+F26+F33+F37+F43+F45+F50+F53+F58+F61+F64+F67+F71+F74+F78+F82+F86+F88</f>
        <v>8582</v>
      </c>
      <c r="G7">
        <f>G8+G15+G21+G26+G33+G37+G43+G45+G50+G53+G58+G61+G64+G67+G71+G74+G78+G82+G86+G88</f>
        <v>372</v>
      </c>
    </row>
    <row r="8" ht="20.25" customHeight="1" spans="1:7">
      <c r="A8" s="12" t="s">
        <v>78</v>
      </c>
      <c r="B8" s="12">
        <f>SUM(B9:B14)</f>
        <v>141</v>
      </c>
      <c r="C8" s="12">
        <f>SUM(C9:C14)</f>
        <v>252</v>
      </c>
      <c r="D8" s="12">
        <f>SUM(D9:D14)</f>
        <v>111</v>
      </c>
      <c r="E8" s="13">
        <f t="shared" si="1"/>
        <v>78.7234042553192</v>
      </c>
      <c r="F8" s="12">
        <f>C8+G8</f>
        <v>252</v>
      </c>
      <c r="G8">
        <f>SUM(G9:G14)</f>
        <v>0</v>
      </c>
    </row>
    <row r="9" ht="20.25" customHeight="1" spans="1:6">
      <c r="A9" s="12" t="s">
        <v>79</v>
      </c>
      <c r="B9" s="12">
        <v>141</v>
      </c>
      <c r="C9" s="12">
        <v>252</v>
      </c>
      <c r="D9" s="12">
        <f t="shared" ref="D9:D63" si="2">C9-B9</f>
        <v>111</v>
      </c>
      <c r="E9" s="13">
        <f t="shared" si="1"/>
        <v>78.7234042553192</v>
      </c>
      <c r="F9" s="12">
        <f>C9+G9</f>
        <v>252</v>
      </c>
    </row>
    <row r="10" ht="20.25" customHeight="1" spans="1:6">
      <c r="A10" s="12" t="s">
        <v>80</v>
      </c>
      <c r="B10" s="12"/>
      <c r="C10" s="12"/>
      <c r="D10" s="12">
        <f t="shared" si="2"/>
        <v>0</v>
      </c>
      <c r="E10" s="13"/>
      <c r="F10" s="12">
        <f t="shared" ref="F10:F66" si="3">C10+G10</f>
        <v>0</v>
      </c>
    </row>
    <row r="11" ht="20.25" customHeight="1" spans="1:6">
      <c r="A11" s="12" t="s">
        <v>81</v>
      </c>
      <c r="B11" s="12"/>
      <c r="C11" s="12"/>
      <c r="D11" s="12">
        <f t="shared" si="2"/>
        <v>0</v>
      </c>
      <c r="E11" s="13"/>
      <c r="F11" s="12">
        <f t="shared" si="3"/>
        <v>0</v>
      </c>
    </row>
    <row r="12" ht="20.25" customHeight="1" spans="1:6">
      <c r="A12" s="12" t="s">
        <v>82</v>
      </c>
      <c r="B12" s="12"/>
      <c r="C12" s="12"/>
      <c r="D12" s="12">
        <f t="shared" si="2"/>
        <v>0</v>
      </c>
      <c r="E12" s="13"/>
      <c r="F12" s="12">
        <f t="shared" si="3"/>
        <v>0</v>
      </c>
    </row>
    <row r="13" ht="20.25" customHeight="1" spans="1:6">
      <c r="A13" s="12" t="s">
        <v>83</v>
      </c>
      <c r="B13" s="12"/>
      <c r="C13" s="12"/>
      <c r="D13" s="12">
        <f t="shared" si="2"/>
        <v>0</v>
      </c>
      <c r="E13" s="13"/>
      <c r="F13" s="12">
        <f t="shared" si="3"/>
        <v>0</v>
      </c>
    </row>
    <row r="14" ht="20.25" customHeight="1" spans="1:6">
      <c r="A14" s="12" t="s">
        <v>84</v>
      </c>
      <c r="B14" s="12"/>
      <c r="C14" s="12"/>
      <c r="D14" s="12">
        <f t="shared" si="2"/>
        <v>0</v>
      </c>
      <c r="E14" s="13"/>
      <c r="F14" s="12">
        <f t="shared" si="3"/>
        <v>0</v>
      </c>
    </row>
    <row r="15" ht="20.25" customHeight="1" spans="1:7">
      <c r="A15" s="12" t="s">
        <v>85</v>
      </c>
      <c r="B15" s="12">
        <f>SUM(B16:B20)</f>
        <v>117</v>
      </c>
      <c r="C15" s="12">
        <f>SUM(C16:C20)</f>
        <v>153</v>
      </c>
      <c r="D15" s="12">
        <f>SUM(D16:D20)</f>
        <v>36</v>
      </c>
      <c r="E15" s="13">
        <f t="shared" si="1"/>
        <v>30.7692307692308</v>
      </c>
      <c r="F15" s="12">
        <f>SUM(F16:F20)</f>
        <v>153</v>
      </c>
      <c r="G15">
        <f>SUM(G16:G20)</f>
        <v>0</v>
      </c>
    </row>
    <row r="16" ht="23.25" customHeight="1" spans="1:6">
      <c r="A16" s="12" t="s">
        <v>86</v>
      </c>
      <c r="B16" s="12">
        <v>117</v>
      </c>
      <c r="C16" s="12">
        <v>153</v>
      </c>
      <c r="D16" s="12">
        <f>C16-B16</f>
        <v>36</v>
      </c>
      <c r="E16" s="13">
        <f t="shared" si="1"/>
        <v>30.7692307692308</v>
      </c>
      <c r="F16" s="12">
        <f>C16+G16</f>
        <v>153</v>
      </c>
    </row>
    <row r="17" ht="23.25" customHeight="1" spans="1:6">
      <c r="A17" s="12" t="s">
        <v>80</v>
      </c>
      <c r="B17" s="12"/>
      <c r="C17" s="12"/>
      <c r="D17" s="12">
        <f>C17-B17</f>
        <v>0</v>
      </c>
      <c r="E17" s="13"/>
      <c r="F17" s="12">
        <f>C17+G17</f>
        <v>0</v>
      </c>
    </row>
    <row r="18" ht="20.25" customHeight="1" spans="1:6">
      <c r="A18" s="12" t="s">
        <v>87</v>
      </c>
      <c r="B18" s="12"/>
      <c r="C18" s="12"/>
      <c r="D18" s="12">
        <f t="shared" si="2"/>
        <v>0</v>
      </c>
      <c r="E18" s="13"/>
      <c r="F18" s="12">
        <f t="shared" si="3"/>
        <v>0</v>
      </c>
    </row>
    <row r="19" ht="20.25" customHeight="1" spans="1:6">
      <c r="A19" s="12" t="s">
        <v>88</v>
      </c>
      <c r="B19" s="12"/>
      <c r="C19" s="12"/>
      <c r="D19" s="12">
        <f t="shared" si="2"/>
        <v>0</v>
      </c>
      <c r="E19" s="13"/>
      <c r="F19" s="12">
        <f t="shared" si="3"/>
        <v>0</v>
      </c>
    </row>
    <row r="20" ht="20.25" customHeight="1" spans="1:6">
      <c r="A20" s="12" t="s">
        <v>89</v>
      </c>
      <c r="B20" s="12"/>
      <c r="C20" s="12"/>
      <c r="D20" s="12">
        <f t="shared" si="2"/>
        <v>0</v>
      </c>
      <c r="E20" s="13"/>
      <c r="F20" s="12">
        <f t="shared" si="3"/>
        <v>0</v>
      </c>
    </row>
    <row r="21" ht="20.25" customHeight="1" spans="1:7">
      <c r="A21" s="12" t="s">
        <v>90</v>
      </c>
      <c r="B21" s="12">
        <f>SUM(B22:B25)</f>
        <v>5831</v>
      </c>
      <c r="C21" s="12">
        <f>SUM(C22:C25)</f>
        <v>2358</v>
      </c>
      <c r="D21" s="12">
        <f>SUM(D22:D25)</f>
        <v>-3473</v>
      </c>
      <c r="E21" s="13">
        <f t="shared" si="1"/>
        <v>-59.5609672440405</v>
      </c>
      <c r="F21" s="12">
        <f>SUM(F22:F25)</f>
        <v>2358</v>
      </c>
      <c r="G21">
        <f>SUM(G22:G25)</f>
        <v>0</v>
      </c>
    </row>
    <row r="22" ht="20.25" customHeight="1" spans="1:6">
      <c r="A22" s="12" t="s">
        <v>91</v>
      </c>
      <c r="B22" s="12">
        <v>5826</v>
      </c>
      <c r="C22" s="12">
        <v>2358</v>
      </c>
      <c r="D22" s="12">
        <f t="shared" si="2"/>
        <v>-3468</v>
      </c>
      <c r="E22" s="13">
        <f t="shared" si="1"/>
        <v>-59.5262615859938</v>
      </c>
      <c r="F22" s="12">
        <f t="shared" si="3"/>
        <v>2358</v>
      </c>
    </row>
    <row r="23" ht="20.25" customHeight="1" spans="1:6">
      <c r="A23" s="12" t="s">
        <v>92</v>
      </c>
      <c r="B23" s="12"/>
      <c r="C23" s="12"/>
      <c r="D23" s="12">
        <f t="shared" si="2"/>
        <v>0</v>
      </c>
      <c r="E23" s="13" t="e">
        <f t="shared" si="1"/>
        <v>#DIV/0!</v>
      </c>
      <c r="F23" s="12">
        <f t="shared" si="3"/>
        <v>0</v>
      </c>
    </row>
    <row r="24" ht="20.25" customHeight="1" spans="1:6">
      <c r="A24" s="12" t="s">
        <v>93</v>
      </c>
      <c r="B24" s="12"/>
      <c r="C24" s="12"/>
      <c r="D24" s="12">
        <f t="shared" si="2"/>
        <v>0</v>
      </c>
      <c r="E24" s="13"/>
      <c r="F24" s="12">
        <f t="shared" si="3"/>
        <v>0</v>
      </c>
    </row>
    <row r="25" ht="20.25" customHeight="1" spans="1:6">
      <c r="A25" s="12" t="s">
        <v>94</v>
      </c>
      <c r="B25" s="12">
        <v>5</v>
      </c>
      <c r="C25" s="12"/>
      <c r="D25" s="12">
        <f t="shared" si="2"/>
        <v>-5</v>
      </c>
      <c r="E25" s="13">
        <f t="shared" si="1"/>
        <v>-100</v>
      </c>
      <c r="F25" s="12">
        <f t="shared" si="3"/>
        <v>0</v>
      </c>
    </row>
    <row r="26" ht="20.25" customHeight="1" spans="1:7">
      <c r="A26" s="12" t="s">
        <v>95</v>
      </c>
      <c r="B26" s="12">
        <f>SUM(B27:B32)</f>
        <v>144</v>
      </c>
      <c r="C26" s="12">
        <f>SUM(C27:C32)</f>
        <v>190</v>
      </c>
      <c r="D26" s="12">
        <f>SUM(D27:D32)</f>
        <v>46</v>
      </c>
      <c r="E26" s="13">
        <f t="shared" si="1"/>
        <v>31.9444444444444</v>
      </c>
      <c r="F26" s="12">
        <f>SUM(F27:F32)</f>
        <v>190</v>
      </c>
      <c r="G26">
        <f>SUM(G27:G32)</f>
        <v>0</v>
      </c>
    </row>
    <row r="27" ht="20.25" customHeight="1" spans="1:6">
      <c r="A27" s="12" t="s">
        <v>96</v>
      </c>
      <c r="B27" s="12">
        <v>138</v>
      </c>
      <c r="C27" s="12">
        <v>190</v>
      </c>
      <c r="D27" s="12">
        <f t="shared" si="2"/>
        <v>52</v>
      </c>
      <c r="E27" s="13">
        <f t="shared" si="1"/>
        <v>37.6811594202899</v>
      </c>
      <c r="F27" s="12">
        <f t="shared" si="3"/>
        <v>190</v>
      </c>
    </row>
    <row r="28" ht="20.25" customHeight="1" spans="1:6">
      <c r="A28" s="12" t="s">
        <v>97</v>
      </c>
      <c r="B28" s="12"/>
      <c r="C28" s="12"/>
      <c r="D28" s="12">
        <f t="shared" si="2"/>
        <v>0</v>
      </c>
      <c r="E28" s="13"/>
      <c r="F28" s="12">
        <f t="shared" si="3"/>
        <v>0</v>
      </c>
    </row>
    <row r="29" ht="20.25" customHeight="1" spans="1:6">
      <c r="A29" s="12" t="s">
        <v>98</v>
      </c>
      <c r="B29" s="12"/>
      <c r="C29" s="12"/>
      <c r="D29" s="12">
        <f t="shared" si="2"/>
        <v>0</v>
      </c>
      <c r="E29" s="13"/>
      <c r="F29" s="12">
        <f t="shared" si="3"/>
        <v>0</v>
      </c>
    </row>
    <row r="30" ht="20.25" customHeight="1" spans="1:6">
      <c r="A30" s="12" t="s">
        <v>99</v>
      </c>
      <c r="B30" s="12"/>
      <c r="C30" s="12"/>
      <c r="D30" s="12">
        <f t="shared" si="2"/>
        <v>0</v>
      </c>
      <c r="E30" s="13"/>
      <c r="F30" s="12">
        <f t="shared" si="3"/>
        <v>0</v>
      </c>
    </row>
    <row r="31" ht="20.25" customHeight="1" spans="1:6">
      <c r="A31" s="12" t="s">
        <v>100</v>
      </c>
      <c r="B31" s="12">
        <v>6</v>
      </c>
      <c r="C31" s="12"/>
      <c r="D31" s="12">
        <f t="shared" si="2"/>
        <v>-6</v>
      </c>
      <c r="E31" s="13">
        <f t="shared" si="1"/>
        <v>-100</v>
      </c>
      <c r="F31" s="12">
        <f t="shared" si="3"/>
        <v>0</v>
      </c>
    </row>
    <row r="32" ht="20.25" customHeight="1" spans="1:6">
      <c r="A32" s="12" t="s">
        <v>101</v>
      </c>
      <c r="B32" s="12"/>
      <c r="C32" s="12"/>
      <c r="D32" s="12">
        <f t="shared" si="2"/>
        <v>0</v>
      </c>
      <c r="E32" s="13"/>
      <c r="F32" s="12">
        <f t="shared" si="3"/>
        <v>0</v>
      </c>
    </row>
    <row r="33" ht="20.25" customHeight="1" spans="1:7">
      <c r="A33" s="12" t="s">
        <v>102</v>
      </c>
      <c r="B33" s="12">
        <f>SUM(B34:B36)</f>
        <v>76</v>
      </c>
      <c r="C33" s="12">
        <f>SUM(C34:C36)</f>
        <v>79</v>
      </c>
      <c r="D33" s="12">
        <f>SUM(D34:D36)</f>
        <v>3</v>
      </c>
      <c r="E33" s="13">
        <f t="shared" si="1"/>
        <v>3.94736842105263</v>
      </c>
      <c r="F33" s="12">
        <f>SUM(F34:F36)</f>
        <v>79</v>
      </c>
      <c r="G33">
        <f>SUM(G34:G36)</f>
        <v>0</v>
      </c>
    </row>
    <row r="34" ht="20.25" customHeight="1" spans="1:6">
      <c r="A34" s="12" t="s">
        <v>103</v>
      </c>
      <c r="B34" s="12">
        <v>65</v>
      </c>
      <c r="C34" s="12">
        <v>79</v>
      </c>
      <c r="D34" s="12">
        <f t="shared" si="2"/>
        <v>14</v>
      </c>
      <c r="E34" s="13">
        <f t="shared" si="1"/>
        <v>21.5384615384615</v>
      </c>
      <c r="F34" s="12">
        <f t="shared" si="3"/>
        <v>79</v>
      </c>
    </row>
    <row r="35" ht="20.25" customHeight="1" spans="1:6">
      <c r="A35" s="12" t="s">
        <v>104</v>
      </c>
      <c r="B35" s="12">
        <v>11</v>
      </c>
      <c r="C35" s="12"/>
      <c r="D35" s="12">
        <f t="shared" si="2"/>
        <v>-11</v>
      </c>
      <c r="E35" s="13"/>
      <c r="F35" s="12">
        <f t="shared" si="3"/>
        <v>0</v>
      </c>
    </row>
    <row r="36" ht="20.25" customHeight="1" spans="1:6">
      <c r="A36" s="12" t="s">
        <v>105</v>
      </c>
      <c r="B36" s="12"/>
      <c r="C36" s="12"/>
      <c r="D36" s="12">
        <f t="shared" si="2"/>
        <v>0</v>
      </c>
      <c r="E36" s="13" t="e">
        <f t="shared" si="1"/>
        <v>#DIV/0!</v>
      </c>
      <c r="F36" s="12">
        <f t="shared" si="3"/>
        <v>0</v>
      </c>
    </row>
    <row r="37" ht="20.25" customHeight="1" spans="1:7">
      <c r="A37" s="12" t="s">
        <v>106</v>
      </c>
      <c r="B37" s="12">
        <f>SUM(B38:B42)</f>
        <v>637</v>
      </c>
      <c r="C37" s="12">
        <f>SUM(C38:C42)</f>
        <v>679</v>
      </c>
      <c r="D37" s="12">
        <f>SUM(D38:D42)</f>
        <v>42</v>
      </c>
      <c r="E37" s="13">
        <f t="shared" si="1"/>
        <v>6.59340659340659</v>
      </c>
      <c r="F37" s="12">
        <f>SUM(F38:F42)</f>
        <v>679</v>
      </c>
      <c r="G37">
        <f>SUM(G38:G42)</f>
        <v>0</v>
      </c>
    </row>
    <row r="38" ht="20.25" customHeight="1" spans="1:6">
      <c r="A38" s="12" t="s">
        <v>107</v>
      </c>
      <c r="B38" s="12">
        <v>270</v>
      </c>
      <c r="C38" s="12">
        <v>307</v>
      </c>
      <c r="D38" s="12">
        <f t="shared" si="2"/>
        <v>37</v>
      </c>
      <c r="E38" s="13">
        <f t="shared" si="1"/>
        <v>13.7037037037037</v>
      </c>
      <c r="F38" s="12">
        <f t="shared" si="3"/>
        <v>307</v>
      </c>
    </row>
    <row r="39" ht="20.25" customHeight="1" spans="1:6">
      <c r="A39" s="12" t="s">
        <v>108</v>
      </c>
      <c r="B39" s="12">
        <v>182</v>
      </c>
      <c r="C39" s="12">
        <v>150</v>
      </c>
      <c r="D39" s="12">
        <f t="shared" si="2"/>
        <v>-32</v>
      </c>
      <c r="E39" s="13">
        <f t="shared" si="1"/>
        <v>-17.5824175824176</v>
      </c>
      <c r="F39" s="12">
        <f t="shared" si="3"/>
        <v>150</v>
      </c>
    </row>
    <row r="40" ht="20.25" customHeight="1" spans="1:6">
      <c r="A40" s="12" t="s">
        <v>109</v>
      </c>
      <c r="B40" s="12"/>
      <c r="C40" s="12"/>
      <c r="D40" s="12">
        <f t="shared" si="2"/>
        <v>0</v>
      </c>
      <c r="E40" s="13"/>
      <c r="F40" s="12">
        <f t="shared" si="3"/>
        <v>0</v>
      </c>
    </row>
    <row r="41" ht="20.25" customHeight="1" spans="1:6">
      <c r="A41" s="12" t="s">
        <v>110</v>
      </c>
      <c r="B41" s="12">
        <v>185</v>
      </c>
      <c r="C41" s="12">
        <v>222</v>
      </c>
      <c r="D41" s="12">
        <f t="shared" si="2"/>
        <v>37</v>
      </c>
      <c r="E41" s="13">
        <f t="shared" si="1"/>
        <v>20</v>
      </c>
      <c r="F41" s="12">
        <f t="shared" si="3"/>
        <v>222</v>
      </c>
    </row>
    <row r="42" ht="20.25" customHeight="1" spans="1:6">
      <c r="A42" s="12" t="s">
        <v>111</v>
      </c>
      <c r="B42" s="12"/>
      <c r="C42" s="12"/>
      <c r="D42" s="12">
        <f t="shared" si="2"/>
        <v>0</v>
      </c>
      <c r="E42" s="13" t="e">
        <f t="shared" si="1"/>
        <v>#DIV/0!</v>
      </c>
      <c r="F42" s="12">
        <f t="shared" si="3"/>
        <v>0</v>
      </c>
    </row>
    <row r="43" ht="20.25" customHeight="1" spans="1:7">
      <c r="A43" s="12" t="s">
        <v>112</v>
      </c>
      <c r="B43" s="12">
        <f>SUM(B44:B44)</f>
        <v>1349</v>
      </c>
      <c r="C43" s="12">
        <f>SUM(C44:C44)</f>
        <v>1643</v>
      </c>
      <c r="D43" s="12">
        <f>SUM(D44:D44)</f>
        <v>294</v>
      </c>
      <c r="E43" s="13">
        <f t="shared" si="1"/>
        <v>21.7939214232765</v>
      </c>
      <c r="F43" s="12">
        <f>SUM(F44:F44)</f>
        <v>1643</v>
      </c>
      <c r="G43">
        <f>SUM(G44:G44)</f>
        <v>0</v>
      </c>
    </row>
    <row r="44" ht="20.25" customHeight="1" spans="1:6">
      <c r="A44" s="12" t="s">
        <v>113</v>
      </c>
      <c r="B44" s="12">
        <v>1349</v>
      </c>
      <c r="C44" s="12">
        <v>1643</v>
      </c>
      <c r="D44" s="12">
        <f t="shared" si="2"/>
        <v>294</v>
      </c>
      <c r="E44" s="13">
        <f t="shared" si="1"/>
        <v>21.7939214232765</v>
      </c>
      <c r="F44" s="12">
        <f t="shared" si="3"/>
        <v>1643</v>
      </c>
    </row>
    <row r="45" ht="20.25" customHeight="1" spans="1:7">
      <c r="A45" s="12" t="s">
        <v>114</v>
      </c>
      <c r="B45" s="12">
        <f>SUM(B46:B49)</f>
        <v>159</v>
      </c>
      <c r="C45" s="12">
        <f>SUM(C46:C49)</f>
        <v>150</v>
      </c>
      <c r="D45" s="12">
        <f>SUM(D46:D49)</f>
        <v>-9</v>
      </c>
      <c r="E45" s="13">
        <f t="shared" si="1"/>
        <v>-5.66037735849057</v>
      </c>
      <c r="F45" s="12">
        <f>SUM(F46:F49)</f>
        <v>163</v>
      </c>
      <c r="G45">
        <f>SUM(G46:G49)</f>
        <v>13</v>
      </c>
    </row>
    <row r="46" ht="20.25" customHeight="1" spans="1:6">
      <c r="A46" s="12" t="s">
        <v>115</v>
      </c>
      <c r="B46" s="12">
        <v>146</v>
      </c>
      <c r="C46" s="12">
        <v>150</v>
      </c>
      <c r="D46" s="12">
        <f t="shared" si="2"/>
        <v>4</v>
      </c>
      <c r="E46" s="13">
        <f t="shared" si="1"/>
        <v>2.73972602739726</v>
      </c>
      <c r="F46" s="12">
        <f t="shared" si="3"/>
        <v>150</v>
      </c>
    </row>
    <row r="47" ht="20.25" customHeight="1" spans="1:6">
      <c r="A47" s="12" t="s">
        <v>116</v>
      </c>
      <c r="B47" s="12">
        <v>13</v>
      </c>
      <c r="C47" s="12"/>
      <c r="D47" s="12">
        <f t="shared" si="2"/>
        <v>-13</v>
      </c>
      <c r="E47" s="13"/>
      <c r="F47" s="12">
        <f t="shared" si="3"/>
        <v>0</v>
      </c>
    </row>
    <row r="48" ht="20.25" customHeight="1" spans="1:6">
      <c r="A48" s="12" t="s">
        <v>117</v>
      </c>
      <c r="B48" s="12"/>
      <c r="C48" s="12"/>
      <c r="D48" s="12">
        <f t="shared" si="2"/>
        <v>0</v>
      </c>
      <c r="E48" s="13"/>
      <c r="F48" s="12">
        <f t="shared" si="3"/>
        <v>0</v>
      </c>
    </row>
    <row r="49" ht="20.25" customHeight="1" spans="1:7">
      <c r="A49" s="12" t="s">
        <v>118</v>
      </c>
      <c r="B49" s="12"/>
      <c r="C49" s="12"/>
      <c r="D49" s="12">
        <f t="shared" si="2"/>
        <v>0</v>
      </c>
      <c r="E49" s="13"/>
      <c r="F49" s="12">
        <f t="shared" si="3"/>
        <v>13</v>
      </c>
      <c r="G49">
        <v>13</v>
      </c>
    </row>
    <row r="50" ht="20.25" customHeight="1" spans="1:7">
      <c r="A50" s="12" t="s">
        <v>119</v>
      </c>
      <c r="B50" s="12">
        <f>B51+B52</f>
        <v>595</v>
      </c>
      <c r="C50" s="12">
        <f>C51+C52</f>
        <v>590</v>
      </c>
      <c r="D50" s="12">
        <f>D51+D52</f>
        <v>-5</v>
      </c>
      <c r="E50" s="13">
        <f t="shared" si="1"/>
        <v>-0.840336134453782</v>
      </c>
      <c r="F50" s="12">
        <f>F51+F52</f>
        <v>592</v>
      </c>
      <c r="G50">
        <f>G51+G52</f>
        <v>2</v>
      </c>
    </row>
    <row r="51" ht="20.25" customHeight="1" spans="1:6">
      <c r="A51" s="12" t="s">
        <v>120</v>
      </c>
      <c r="B51" s="12">
        <v>530</v>
      </c>
      <c r="C51" s="12">
        <v>590</v>
      </c>
      <c r="D51" s="12">
        <f t="shared" si="2"/>
        <v>60</v>
      </c>
      <c r="E51" s="13">
        <f t="shared" si="1"/>
        <v>11.3207547169811</v>
      </c>
      <c r="F51" s="12">
        <f t="shared" si="3"/>
        <v>590</v>
      </c>
    </row>
    <row r="52" ht="20.25" customHeight="1" spans="1:7">
      <c r="A52" s="12" t="s">
        <v>121</v>
      </c>
      <c r="B52" s="12">
        <v>65</v>
      </c>
      <c r="C52" s="12"/>
      <c r="D52" s="12">
        <f t="shared" si="2"/>
        <v>-65</v>
      </c>
      <c r="E52" s="13">
        <f t="shared" si="1"/>
        <v>-100</v>
      </c>
      <c r="F52" s="12">
        <f t="shared" si="3"/>
        <v>2</v>
      </c>
      <c r="G52">
        <v>2</v>
      </c>
    </row>
    <row r="53" ht="20.25" customHeight="1" spans="1:7">
      <c r="A53" s="12" t="s">
        <v>122</v>
      </c>
      <c r="B53" s="12">
        <f>SUM(B54:B57)</f>
        <v>97</v>
      </c>
      <c r="C53" s="12">
        <f>SUM(C54:C57)</f>
        <v>116</v>
      </c>
      <c r="D53" s="12">
        <f>SUM(D54:D57)</f>
        <v>19</v>
      </c>
      <c r="E53" s="13">
        <f t="shared" si="1"/>
        <v>19.5876288659794</v>
      </c>
      <c r="F53" s="12">
        <f>SUM(F54:F57)</f>
        <v>116</v>
      </c>
      <c r="G53">
        <f>SUM(G54:G57)</f>
        <v>0</v>
      </c>
    </row>
    <row r="54" ht="20.25" customHeight="1" spans="1:6">
      <c r="A54" s="12" t="s">
        <v>123</v>
      </c>
      <c r="B54" s="12">
        <v>94</v>
      </c>
      <c r="C54" s="12">
        <v>112</v>
      </c>
      <c r="D54" s="12">
        <f t="shared" si="2"/>
        <v>18</v>
      </c>
      <c r="E54" s="13">
        <f t="shared" si="1"/>
        <v>19.1489361702128</v>
      </c>
      <c r="F54" s="12">
        <f t="shared" si="3"/>
        <v>112</v>
      </c>
    </row>
    <row r="55" ht="20.25" customHeight="1" spans="1:6">
      <c r="A55" s="12" t="s">
        <v>124</v>
      </c>
      <c r="B55" s="12"/>
      <c r="C55" s="12"/>
      <c r="D55" s="12">
        <f t="shared" si="2"/>
        <v>0</v>
      </c>
      <c r="E55" s="13"/>
      <c r="F55" s="12">
        <f t="shared" si="3"/>
        <v>0</v>
      </c>
    </row>
    <row r="56" ht="20.25" customHeight="1" spans="1:6">
      <c r="A56" s="12" t="s">
        <v>125</v>
      </c>
      <c r="B56" s="12"/>
      <c r="C56" s="12"/>
      <c r="D56" s="12">
        <f t="shared" si="2"/>
        <v>0</v>
      </c>
      <c r="E56" s="13" t="e">
        <f t="shared" si="1"/>
        <v>#DIV/0!</v>
      </c>
      <c r="F56" s="12">
        <f t="shared" si="3"/>
        <v>0</v>
      </c>
    </row>
    <row r="57" ht="20.25" customHeight="1" spans="1:6">
      <c r="A57" s="12" t="s">
        <v>126</v>
      </c>
      <c r="B57" s="12">
        <v>3</v>
      </c>
      <c r="C57" s="12">
        <v>4</v>
      </c>
      <c r="D57" s="12">
        <f t="shared" si="2"/>
        <v>1</v>
      </c>
      <c r="E57" s="13">
        <f t="shared" si="1"/>
        <v>33.3333333333333</v>
      </c>
      <c r="F57" s="12">
        <f t="shared" si="3"/>
        <v>4</v>
      </c>
    </row>
    <row r="58" ht="20.25" customHeight="1" spans="1:7">
      <c r="A58" s="12" t="s">
        <v>127</v>
      </c>
      <c r="B58" s="12">
        <f>SUM(B59:B60)</f>
        <v>0</v>
      </c>
      <c r="C58" s="12">
        <f>SUM(C59:C60)</f>
        <v>0</v>
      </c>
      <c r="D58" s="12">
        <f>SUM(D59:D60)</f>
        <v>0</v>
      </c>
      <c r="E58" s="13" t="e">
        <f t="shared" si="1"/>
        <v>#DIV/0!</v>
      </c>
      <c r="F58" s="12">
        <f>SUM(F59:F60)</f>
        <v>0</v>
      </c>
      <c r="G58">
        <f>SUM(G59:G60)</f>
        <v>0</v>
      </c>
    </row>
    <row r="59" ht="20.25" customHeight="1" spans="1:6">
      <c r="A59" s="12" t="s">
        <v>128</v>
      </c>
      <c r="B59" s="12"/>
      <c r="C59" s="12"/>
      <c r="D59" s="12">
        <f t="shared" si="2"/>
        <v>0</v>
      </c>
      <c r="E59" s="13" t="e">
        <f t="shared" si="1"/>
        <v>#DIV/0!</v>
      </c>
      <c r="F59" s="12">
        <f t="shared" si="3"/>
        <v>0</v>
      </c>
    </row>
    <row r="60" ht="20.25" customHeight="1" spans="1:6">
      <c r="A60" s="12" t="s">
        <v>129</v>
      </c>
      <c r="B60" s="12"/>
      <c r="C60" s="12"/>
      <c r="D60" s="12">
        <f t="shared" si="2"/>
        <v>0</v>
      </c>
      <c r="E60" s="13"/>
      <c r="F60" s="12">
        <f t="shared" si="3"/>
        <v>0</v>
      </c>
    </row>
    <row r="61" ht="20.25" customHeight="1" spans="1:7">
      <c r="A61" s="12" t="s">
        <v>130</v>
      </c>
      <c r="B61" s="12">
        <f>B62+B63</f>
        <v>60</v>
      </c>
      <c r="C61" s="12">
        <f>SUM(C62:C63)</f>
        <v>47</v>
      </c>
      <c r="D61" s="12">
        <f>SUM(D62:D63)</f>
        <v>-13</v>
      </c>
      <c r="E61" s="13">
        <f t="shared" si="1"/>
        <v>-21.6666666666667</v>
      </c>
      <c r="F61" s="12">
        <f>SUM(F62:F63)</f>
        <v>47</v>
      </c>
      <c r="G61">
        <f>SUM(G62:G63)</f>
        <v>0</v>
      </c>
    </row>
    <row r="62" ht="20.25" customHeight="1" spans="1:6">
      <c r="A62" s="12" t="s">
        <v>131</v>
      </c>
      <c r="B62" s="12"/>
      <c r="C62" s="12">
        <v>47</v>
      </c>
      <c r="D62" s="12">
        <f t="shared" si="2"/>
        <v>47</v>
      </c>
      <c r="E62" s="13" t="e">
        <f t="shared" si="1"/>
        <v>#DIV/0!</v>
      </c>
      <c r="F62" s="12">
        <f t="shared" si="3"/>
        <v>47</v>
      </c>
    </row>
    <row r="63" ht="20.25" customHeight="1" spans="1:6">
      <c r="A63" s="12" t="s">
        <v>132</v>
      </c>
      <c r="B63" s="12">
        <v>60</v>
      </c>
      <c r="C63" s="12"/>
      <c r="D63" s="12">
        <f t="shared" si="2"/>
        <v>-60</v>
      </c>
      <c r="E63" s="13"/>
      <c r="F63" s="12">
        <f t="shared" si="3"/>
        <v>0</v>
      </c>
    </row>
    <row r="64" ht="20.25" customHeight="1" spans="1:7">
      <c r="A64" s="12" t="s">
        <v>133</v>
      </c>
      <c r="B64" s="12">
        <f>B65+B66</f>
        <v>20</v>
      </c>
      <c r="C64" s="12">
        <f>C65</f>
        <v>22</v>
      </c>
      <c r="D64" s="12">
        <f>D65</f>
        <v>2</v>
      </c>
      <c r="E64" s="13">
        <f t="shared" ref="E64:E120" si="4">D64/B64*100</f>
        <v>10</v>
      </c>
      <c r="F64" s="12">
        <f>F65</f>
        <v>22</v>
      </c>
      <c r="G64">
        <f>G65</f>
        <v>0</v>
      </c>
    </row>
    <row r="65" ht="20.25" customHeight="1" spans="1:6">
      <c r="A65" s="12" t="s">
        <v>134</v>
      </c>
      <c r="B65" s="12">
        <v>20</v>
      </c>
      <c r="C65" s="12">
        <v>22</v>
      </c>
      <c r="D65" s="12">
        <f t="shared" ref="D65:D133" si="5">C65-B65</f>
        <v>2</v>
      </c>
      <c r="E65" s="13">
        <f t="shared" si="4"/>
        <v>10</v>
      </c>
      <c r="F65" s="12">
        <f t="shared" si="3"/>
        <v>22</v>
      </c>
    </row>
    <row r="66" ht="20.25" customHeight="1" spans="1:6">
      <c r="A66" s="12" t="s">
        <v>135</v>
      </c>
      <c r="B66" s="12"/>
      <c r="C66" s="12"/>
      <c r="D66" s="12">
        <f t="shared" si="5"/>
        <v>0</v>
      </c>
      <c r="E66" s="13"/>
      <c r="F66" s="12">
        <f t="shared" si="3"/>
        <v>0</v>
      </c>
    </row>
    <row r="67" ht="20.25" customHeight="1" spans="1:7">
      <c r="A67" s="12" t="s">
        <v>136</v>
      </c>
      <c r="B67" s="12">
        <f>SUM(B68:B70)</f>
        <v>69</v>
      </c>
      <c r="C67" s="12">
        <f>SUM(C68:C70)</f>
        <v>127</v>
      </c>
      <c r="D67" s="12">
        <f>SUM(D68:D70)</f>
        <v>58</v>
      </c>
      <c r="E67" s="13">
        <f t="shared" si="4"/>
        <v>84.0579710144928</v>
      </c>
      <c r="F67" s="12">
        <f>SUM(F68:F70)</f>
        <v>127</v>
      </c>
      <c r="G67">
        <f>SUM(G68:G70)</f>
        <v>0</v>
      </c>
    </row>
    <row r="68" ht="20.25" customHeight="1" spans="1:6">
      <c r="A68" s="12" t="s">
        <v>137</v>
      </c>
      <c r="B68" s="12">
        <v>69</v>
      </c>
      <c r="C68" s="12">
        <v>127</v>
      </c>
      <c r="D68" s="12">
        <f t="shared" si="5"/>
        <v>58</v>
      </c>
      <c r="E68" s="13">
        <f t="shared" si="4"/>
        <v>84.0579710144928</v>
      </c>
      <c r="F68" s="12">
        <f t="shared" ref="F68:F124" si="6">C68+G68</f>
        <v>127</v>
      </c>
    </row>
    <row r="69" ht="20.25" customHeight="1" spans="1:6">
      <c r="A69" s="12" t="s">
        <v>138</v>
      </c>
      <c r="B69" s="12"/>
      <c r="C69" s="12"/>
      <c r="D69" s="12">
        <f t="shared" si="5"/>
        <v>0</v>
      </c>
      <c r="E69" s="13"/>
      <c r="F69" s="12">
        <f t="shared" si="6"/>
        <v>0</v>
      </c>
    </row>
    <row r="70" ht="20.25" customHeight="1" spans="1:6">
      <c r="A70" s="12" t="s">
        <v>139</v>
      </c>
      <c r="B70" s="12"/>
      <c r="C70" s="12"/>
      <c r="D70" s="12">
        <f t="shared" si="5"/>
        <v>0</v>
      </c>
      <c r="E70" s="13"/>
      <c r="F70" s="12">
        <f t="shared" si="6"/>
        <v>0</v>
      </c>
    </row>
    <row r="71" ht="20.25" customHeight="1" spans="1:7">
      <c r="A71" s="12" t="s">
        <v>140</v>
      </c>
      <c r="B71" s="12">
        <f>SUM(B72:B73)</f>
        <v>151</v>
      </c>
      <c r="C71" s="12">
        <f>SUM(C72:C73)</f>
        <v>158</v>
      </c>
      <c r="D71" s="12">
        <f>SUM(D72:D73)</f>
        <v>7</v>
      </c>
      <c r="E71" s="13">
        <f t="shared" si="4"/>
        <v>4.63576158940397</v>
      </c>
      <c r="F71" s="12">
        <f>SUM(F72:F73)</f>
        <v>158</v>
      </c>
      <c r="G71">
        <f>SUM(G72:G73)</f>
        <v>0</v>
      </c>
    </row>
    <row r="72" ht="20.25" customHeight="1" spans="1:6">
      <c r="A72" s="12" t="s">
        <v>141</v>
      </c>
      <c r="B72" s="12">
        <v>151</v>
      </c>
      <c r="C72" s="12">
        <v>158</v>
      </c>
      <c r="D72" s="12">
        <f t="shared" si="5"/>
        <v>7</v>
      </c>
      <c r="E72" s="13">
        <f t="shared" si="4"/>
        <v>4.63576158940397</v>
      </c>
      <c r="F72" s="12">
        <f t="shared" si="6"/>
        <v>158</v>
      </c>
    </row>
    <row r="73" ht="20.25" customHeight="1" spans="1:6">
      <c r="A73" s="12" t="s">
        <v>142</v>
      </c>
      <c r="B73" s="12"/>
      <c r="C73" s="12"/>
      <c r="D73" s="12">
        <f t="shared" si="5"/>
        <v>0</v>
      </c>
      <c r="E73" s="13" t="e">
        <f t="shared" si="4"/>
        <v>#DIV/0!</v>
      </c>
      <c r="F73" s="12">
        <f t="shared" si="6"/>
        <v>0</v>
      </c>
    </row>
    <row r="74" ht="20.25" customHeight="1" spans="1:7">
      <c r="A74" s="12" t="s">
        <v>143</v>
      </c>
      <c r="B74" s="12">
        <f>SUM(B75:B77)</f>
        <v>292</v>
      </c>
      <c r="C74" s="12">
        <f>SUM(C75:C77)</f>
        <v>262</v>
      </c>
      <c r="D74" s="12">
        <f>SUM(D75:D77)</f>
        <v>-30</v>
      </c>
      <c r="E74" s="13">
        <f t="shared" si="4"/>
        <v>-10.2739726027397</v>
      </c>
      <c r="F74" s="12">
        <f>SUM(F75:F77)</f>
        <v>619</v>
      </c>
      <c r="G74">
        <f>SUM(G75:G77)</f>
        <v>357</v>
      </c>
    </row>
    <row r="75" ht="20.25" customHeight="1" spans="1:6">
      <c r="A75" s="12" t="s">
        <v>144</v>
      </c>
      <c r="B75" s="12">
        <f>159+33-3</f>
        <v>189</v>
      </c>
      <c r="C75" s="12">
        <v>199</v>
      </c>
      <c r="D75" s="12">
        <f t="shared" si="5"/>
        <v>10</v>
      </c>
      <c r="E75" s="13">
        <f t="shared" si="4"/>
        <v>5.29100529100529</v>
      </c>
      <c r="F75" s="12">
        <f t="shared" si="6"/>
        <v>199</v>
      </c>
    </row>
    <row r="76" ht="20.25" customHeight="1" spans="1:7">
      <c r="A76" s="12" t="s">
        <v>145</v>
      </c>
      <c r="B76" s="12">
        <v>70</v>
      </c>
      <c r="C76" s="12"/>
      <c r="D76" s="12">
        <f t="shared" si="5"/>
        <v>-70</v>
      </c>
      <c r="E76" s="13">
        <f t="shared" si="4"/>
        <v>-100</v>
      </c>
      <c r="F76" s="12">
        <f t="shared" si="6"/>
        <v>357</v>
      </c>
      <c r="G76">
        <v>357</v>
      </c>
    </row>
    <row r="77" ht="20.25" customHeight="1" spans="1:6">
      <c r="A77" s="12" t="s">
        <v>146</v>
      </c>
      <c r="B77" s="12">
        <v>33</v>
      </c>
      <c r="C77" s="12">
        <v>63</v>
      </c>
      <c r="D77" s="12">
        <f t="shared" si="5"/>
        <v>30</v>
      </c>
      <c r="E77" s="13">
        <f t="shared" si="4"/>
        <v>90.9090909090909</v>
      </c>
      <c r="F77" s="12">
        <f t="shared" si="6"/>
        <v>63</v>
      </c>
    </row>
    <row r="78" ht="20.25" customHeight="1" spans="1:7">
      <c r="A78" s="12" t="s">
        <v>147</v>
      </c>
      <c r="B78" s="12">
        <f>SUM(B79:B81)</f>
        <v>76</v>
      </c>
      <c r="C78" s="12">
        <f>SUM(C79:C81)</f>
        <v>108</v>
      </c>
      <c r="D78" s="12">
        <f>SUM(D79:D81)</f>
        <v>32</v>
      </c>
      <c r="E78" s="13">
        <f t="shared" si="4"/>
        <v>42.1052631578947</v>
      </c>
      <c r="F78" s="12">
        <f>SUM(F79:F81)</f>
        <v>108</v>
      </c>
      <c r="G78">
        <f>SUM(G79:G81)</f>
        <v>0</v>
      </c>
    </row>
    <row r="79" ht="20.25" customHeight="1" spans="1:6">
      <c r="A79" s="12" t="s">
        <v>148</v>
      </c>
      <c r="B79" s="12">
        <v>76</v>
      </c>
      <c r="C79" s="12">
        <v>88</v>
      </c>
      <c r="D79" s="12">
        <f t="shared" si="5"/>
        <v>12</v>
      </c>
      <c r="E79" s="13">
        <f t="shared" si="4"/>
        <v>15.7894736842105</v>
      </c>
      <c r="F79" s="12">
        <f t="shared" si="6"/>
        <v>88</v>
      </c>
    </row>
    <row r="80" ht="20.25" customHeight="1" spans="1:6">
      <c r="A80" s="12" t="s">
        <v>149</v>
      </c>
      <c r="B80" s="12"/>
      <c r="C80" s="12"/>
      <c r="D80" s="12">
        <f t="shared" si="5"/>
        <v>0</v>
      </c>
      <c r="E80" s="13"/>
      <c r="F80" s="12">
        <f t="shared" si="6"/>
        <v>0</v>
      </c>
    </row>
    <row r="81" ht="20.25" customHeight="1" spans="1:6">
      <c r="A81" s="12" t="s">
        <v>150</v>
      </c>
      <c r="B81" s="12"/>
      <c r="C81" s="12">
        <v>20</v>
      </c>
      <c r="D81" s="12">
        <f t="shared" si="5"/>
        <v>20</v>
      </c>
      <c r="E81" s="13" t="e">
        <f t="shared" si="4"/>
        <v>#DIV/0!</v>
      </c>
      <c r="F81" s="12">
        <f t="shared" si="6"/>
        <v>20</v>
      </c>
    </row>
    <row r="82" ht="20.25" customHeight="1" spans="1:7">
      <c r="A82" s="12" t="s">
        <v>151</v>
      </c>
      <c r="B82" s="12">
        <f>SUM(B83:B85)</f>
        <v>72</v>
      </c>
      <c r="C82" s="12">
        <f>SUM(C83:C85)</f>
        <v>68</v>
      </c>
      <c r="D82" s="12">
        <f>SUM(D83:D85)</f>
        <v>-4</v>
      </c>
      <c r="E82" s="13"/>
      <c r="F82" s="12">
        <f>SUM(F83:F85)</f>
        <v>68</v>
      </c>
      <c r="G82">
        <f>SUM(G83:G85)</f>
        <v>0</v>
      </c>
    </row>
    <row r="83" ht="20.25" customHeight="1" spans="1:6">
      <c r="A83" s="12" t="s">
        <v>152</v>
      </c>
      <c r="B83" s="12">
        <v>67</v>
      </c>
      <c r="C83" s="12">
        <v>68</v>
      </c>
      <c r="D83" s="12">
        <f t="shared" si="5"/>
        <v>1</v>
      </c>
      <c r="E83" s="13"/>
      <c r="F83" s="12">
        <f t="shared" si="6"/>
        <v>68</v>
      </c>
    </row>
    <row r="84" ht="20.25" customHeight="1" spans="1:6">
      <c r="A84" s="12" t="s">
        <v>153</v>
      </c>
      <c r="B84" s="12"/>
      <c r="C84" s="12"/>
      <c r="D84" s="12">
        <f t="shared" si="5"/>
        <v>0</v>
      </c>
      <c r="E84" s="13"/>
      <c r="F84" s="12">
        <f t="shared" si="6"/>
        <v>0</v>
      </c>
    </row>
    <row r="85" ht="20.25" customHeight="1" spans="1:6">
      <c r="A85" s="12" t="s">
        <v>154</v>
      </c>
      <c r="B85" s="12">
        <v>5</v>
      </c>
      <c r="C85" s="12"/>
      <c r="D85" s="12">
        <f t="shared" si="5"/>
        <v>-5</v>
      </c>
      <c r="E85" s="13"/>
      <c r="F85" s="12">
        <f t="shared" si="6"/>
        <v>0</v>
      </c>
    </row>
    <row r="86" ht="20.25" customHeight="1" spans="1:7">
      <c r="A86" s="12" t="s">
        <v>155</v>
      </c>
      <c r="B86" s="12">
        <f>B87</f>
        <v>19</v>
      </c>
      <c r="C86" s="12">
        <f>C87</f>
        <v>0</v>
      </c>
      <c r="D86" s="12">
        <f>D87</f>
        <v>-19</v>
      </c>
      <c r="E86" s="13"/>
      <c r="F86" s="12">
        <f>F87</f>
        <v>0</v>
      </c>
      <c r="G86">
        <f>G87</f>
        <v>0</v>
      </c>
    </row>
    <row r="87" ht="20.25" customHeight="1" spans="1:6">
      <c r="A87" s="12" t="s">
        <v>100</v>
      </c>
      <c r="B87" s="12">
        <v>19</v>
      </c>
      <c r="C87" s="12"/>
      <c r="D87" s="12">
        <f t="shared" si="5"/>
        <v>-19</v>
      </c>
      <c r="E87" s="13"/>
      <c r="F87" s="12">
        <f t="shared" si="6"/>
        <v>0</v>
      </c>
    </row>
    <row r="88" ht="20.25" customHeight="1" spans="1:7">
      <c r="A88" s="12" t="s">
        <v>156</v>
      </c>
      <c r="B88" s="12">
        <f>SUM(B89:B94)</f>
        <v>1191</v>
      </c>
      <c r="C88" s="12">
        <f>SUM(C89:C94)</f>
        <v>1208</v>
      </c>
      <c r="D88" s="12">
        <f>SUM(D89:D94)</f>
        <v>17</v>
      </c>
      <c r="E88" s="13">
        <f t="shared" si="4"/>
        <v>1.42737195633921</v>
      </c>
      <c r="F88" s="12">
        <f>SUM(F89:F94)</f>
        <v>1208</v>
      </c>
      <c r="G88">
        <f>SUM(G89:G94)</f>
        <v>0</v>
      </c>
    </row>
    <row r="89" ht="20.25" customHeight="1" spans="1:6">
      <c r="A89" s="12" t="s">
        <v>157</v>
      </c>
      <c r="B89" s="12">
        <v>991</v>
      </c>
      <c r="C89" s="12">
        <v>1011</v>
      </c>
      <c r="D89" s="12">
        <f t="shared" ref="D89:D94" si="7">C89-B89</f>
        <v>20</v>
      </c>
      <c r="E89" s="13">
        <f t="shared" si="4"/>
        <v>2.01816347124117</v>
      </c>
      <c r="F89" s="12">
        <f t="shared" si="6"/>
        <v>1011</v>
      </c>
    </row>
    <row r="90" ht="20.25" customHeight="1" spans="1:6">
      <c r="A90" s="12" t="s">
        <v>80</v>
      </c>
      <c r="B90" s="12"/>
      <c r="C90" s="12"/>
      <c r="D90" s="12">
        <f t="shared" si="7"/>
        <v>0</v>
      </c>
      <c r="E90" s="13" t="e">
        <f t="shared" si="4"/>
        <v>#DIV/0!</v>
      </c>
      <c r="F90" s="12">
        <f t="shared" si="6"/>
        <v>0</v>
      </c>
    </row>
    <row r="91" ht="20.25" customHeight="1" spans="1:6">
      <c r="A91" s="12" t="s">
        <v>158</v>
      </c>
      <c r="B91" s="12"/>
      <c r="C91" s="12"/>
      <c r="D91" s="12">
        <f t="shared" si="7"/>
        <v>0</v>
      </c>
      <c r="E91" s="13"/>
      <c r="F91" s="12">
        <f t="shared" si="6"/>
        <v>0</v>
      </c>
    </row>
    <row r="92" ht="20.25" customHeight="1" spans="1:6">
      <c r="A92" s="12" t="s">
        <v>159</v>
      </c>
      <c r="B92" s="12"/>
      <c r="C92" s="12"/>
      <c r="D92" s="12">
        <f t="shared" si="7"/>
        <v>0</v>
      </c>
      <c r="E92" s="13"/>
      <c r="F92" s="12">
        <f t="shared" si="6"/>
        <v>0</v>
      </c>
    </row>
    <row r="93" ht="20.25" customHeight="1" spans="1:6">
      <c r="A93" s="12" t="s">
        <v>100</v>
      </c>
      <c r="B93" s="12">
        <v>200</v>
      </c>
      <c r="C93" s="12">
        <v>197</v>
      </c>
      <c r="D93" s="12">
        <f t="shared" si="7"/>
        <v>-3</v>
      </c>
      <c r="E93" s="13"/>
      <c r="F93" s="12">
        <f t="shared" si="6"/>
        <v>197</v>
      </c>
    </row>
    <row r="94" ht="20.25" customHeight="1" spans="1:6">
      <c r="A94" s="12" t="s">
        <v>160</v>
      </c>
      <c r="B94" s="12"/>
      <c r="C94" s="12"/>
      <c r="D94" s="12">
        <f t="shared" si="7"/>
        <v>0</v>
      </c>
      <c r="E94" s="13"/>
      <c r="F94" s="12">
        <f t="shared" si="6"/>
        <v>0</v>
      </c>
    </row>
    <row r="95" ht="20.25" customHeight="1" spans="1:6">
      <c r="A95" s="12" t="s">
        <v>161</v>
      </c>
      <c r="B95" s="12">
        <f>B96</f>
        <v>20</v>
      </c>
      <c r="C95" s="12">
        <f>C96</f>
        <v>0</v>
      </c>
      <c r="D95" s="12">
        <f t="shared" si="5"/>
        <v>-20</v>
      </c>
      <c r="E95" s="13">
        <f t="shared" si="4"/>
        <v>-100</v>
      </c>
      <c r="F95" s="12">
        <f t="shared" si="6"/>
        <v>0</v>
      </c>
    </row>
    <row r="96" ht="20.25" customHeight="1" spans="1:6">
      <c r="A96" s="12" t="s">
        <v>162</v>
      </c>
      <c r="B96" s="12">
        <f>SUM(B97:B98)</f>
        <v>20</v>
      </c>
      <c r="C96" s="12">
        <f>SUM(C97:C98)</f>
        <v>0</v>
      </c>
      <c r="D96" s="12">
        <f t="shared" si="5"/>
        <v>-20</v>
      </c>
      <c r="E96" s="13">
        <f t="shared" si="4"/>
        <v>-100</v>
      </c>
      <c r="F96" s="12">
        <f t="shared" si="6"/>
        <v>0</v>
      </c>
    </row>
    <row r="97" ht="20.25" customHeight="1" spans="1:6">
      <c r="A97" s="12" t="s">
        <v>163</v>
      </c>
      <c r="B97" s="12">
        <v>20</v>
      </c>
      <c r="C97" s="12"/>
      <c r="D97" s="12">
        <f t="shared" si="5"/>
        <v>-20</v>
      </c>
      <c r="E97" s="13">
        <f t="shared" si="4"/>
        <v>-100</v>
      </c>
      <c r="F97" s="12">
        <f t="shared" si="6"/>
        <v>0</v>
      </c>
    </row>
    <row r="98" ht="20.25" customHeight="1" spans="1:6">
      <c r="A98" s="12" t="s">
        <v>164</v>
      </c>
      <c r="B98" s="12"/>
      <c r="C98" s="12"/>
      <c r="D98" s="12">
        <f t="shared" si="5"/>
        <v>0</v>
      </c>
      <c r="E98" s="13"/>
      <c r="F98" s="12">
        <f t="shared" si="6"/>
        <v>0</v>
      </c>
    </row>
    <row r="99" ht="20.25" customHeight="1" spans="1:7">
      <c r="A99" s="12" t="s">
        <v>165</v>
      </c>
      <c r="B99" s="12">
        <f t="shared" ref="B99:G99" si="8">B100+B102+B112</f>
        <v>4344</v>
      </c>
      <c r="C99" s="12">
        <f t="shared" si="8"/>
        <v>4794</v>
      </c>
      <c r="D99" s="12">
        <f t="shared" si="8"/>
        <v>450</v>
      </c>
      <c r="E99" s="13">
        <f t="shared" si="8"/>
        <v>-85.9021576102556</v>
      </c>
      <c r="F99" s="12">
        <f t="shared" si="8"/>
        <v>5685</v>
      </c>
      <c r="G99">
        <f t="shared" si="8"/>
        <v>891</v>
      </c>
    </row>
    <row r="100" ht="20.25" customHeight="1" spans="1:6">
      <c r="A100" s="12" t="s">
        <v>166</v>
      </c>
      <c r="B100" s="12">
        <f>B101</f>
        <v>18</v>
      </c>
      <c r="C100" s="12">
        <f>C101</f>
        <v>0</v>
      </c>
      <c r="D100" s="12">
        <f>D101</f>
        <v>-18</v>
      </c>
      <c r="E100" s="13">
        <f t="shared" si="4"/>
        <v>-100</v>
      </c>
      <c r="F100" s="12">
        <f t="shared" si="6"/>
        <v>0</v>
      </c>
    </row>
    <row r="101" ht="20.25" customHeight="1" spans="1:6">
      <c r="A101" s="12" t="s">
        <v>167</v>
      </c>
      <c r="B101" s="12">
        <v>18</v>
      </c>
      <c r="C101" s="12"/>
      <c r="D101" s="12">
        <f t="shared" si="5"/>
        <v>-18</v>
      </c>
      <c r="E101" s="13">
        <f t="shared" si="4"/>
        <v>-100</v>
      </c>
      <c r="F101" s="12">
        <f t="shared" si="6"/>
        <v>0</v>
      </c>
    </row>
    <row r="102" ht="20.25" customHeight="1" spans="1:7">
      <c r="A102" s="12" t="s">
        <v>168</v>
      </c>
      <c r="B102" s="12">
        <f>SUM(B103:B111)</f>
        <v>3729</v>
      </c>
      <c r="C102" s="12">
        <f>SUM(C103:C111)</f>
        <v>4186</v>
      </c>
      <c r="D102" s="12">
        <f>SUM(D103:D111)</f>
        <v>457</v>
      </c>
      <c r="E102" s="13">
        <f t="shared" si="4"/>
        <v>12.2552963260928</v>
      </c>
      <c r="F102" s="12">
        <f>SUM(F103:F111)</f>
        <v>5009</v>
      </c>
      <c r="G102">
        <f>SUM(G103:G111)</f>
        <v>823</v>
      </c>
    </row>
    <row r="103" ht="20.25" customHeight="1" spans="1:6">
      <c r="A103" s="12" t="s">
        <v>169</v>
      </c>
      <c r="B103" s="12">
        <v>3631</v>
      </c>
      <c r="C103" s="12">
        <v>4186</v>
      </c>
      <c r="D103" s="12">
        <f t="shared" si="5"/>
        <v>555</v>
      </c>
      <c r="E103" s="13">
        <f t="shared" si="4"/>
        <v>15.285045442027</v>
      </c>
      <c r="F103" s="12">
        <f t="shared" si="6"/>
        <v>4186</v>
      </c>
    </row>
    <row r="104" ht="20.25" customHeight="1" spans="1:7">
      <c r="A104" s="12" t="s">
        <v>170</v>
      </c>
      <c r="B104" s="12">
        <v>48</v>
      </c>
      <c r="C104" s="12"/>
      <c r="D104" s="12">
        <f t="shared" si="5"/>
        <v>-48</v>
      </c>
      <c r="E104" s="13">
        <f t="shared" si="4"/>
        <v>-100</v>
      </c>
      <c r="F104" s="12">
        <f t="shared" si="6"/>
        <v>823</v>
      </c>
      <c r="G104">
        <v>823</v>
      </c>
    </row>
    <row r="105" ht="20.25" customHeight="1" spans="1:6">
      <c r="A105" s="12" t="s">
        <v>171</v>
      </c>
      <c r="B105" s="12"/>
      <c r="C105" s="12"/>
      <c r="D105" s="12">
        <f t="shared" si="5"/>
        <v>0</v>
      </c>
      <c r="E105" s="13" t="e">
        <f t="shared" si="4"/>
        <v>#DIV/0!</v>
      </c>
      <c r="F105" s="12">
        <f t="shared" si="6"/>
        <v>0</v>
      </c>
    </row>
    <row r="106" ht="20.25" customHeight="1" spans="1:6">
      <c r="A106" s="12" t="s">
        <v>172</v>
      </c>
      <c r="B106" s="12"/>
      <c r="C106" s="12"/>
      <c r="D106" s="12"/>
      <c r="E106" s="13"/>
      <c r="F106" s="12">
        <f t="shared" si="6"/>
        <v>0</v>
      </c>
    </row>
    <row r="107" ht="20.25" customHeight="1" spans="1:6">
      <c r="A107" s="12" t="s">
        <v>173</v>
      </c>
      <c r="B107" s="12"/>
      <c r="C107" s="12"/>
      <c r="D107" s="12">
        <f t="shared" si="5"/>
        <v>0</v>
      </c>
      <c r="E107" s="13"/>
      <c r="F107" s="12">
        <f t="shared" si="6"/>
        <v>0</v>
      </c>
    </row>
    <row r="108" ht="20.25" customHeight="1" spans="1:6">
      <c r="A108" s="12" t="s">
        <v>174</v>
      </c>
      <c r="B108" s="12">
        <v>50</v>
      </c>
      <c r="C108" s="12"/>
      <c r="D108" s="12">
        <f t="shared" si="5"/>
        <v>-50</v>
      </c>
      <c r="E108" s="13"/>
      <c r="F108" s="12">
        <f t="shared" si="6"/>
        <v>0</v>
      </c>
    </row>
    <row r="109" ht="20.25" customHeight="1" spans="1:6">
      <c r="A109" s="12" t="s">
        <v>175</v>
      </c>
      <c r="B109" s="12"/>
      <c r="C109" s="12"/>
      <c r="D109" s="12">
        <f t="shared" si="5"/>
        <v>0</v>
      </c>
      <c r="E109" s="13"/>
      <c r="F109" s="12">
        <f t="shared" si="6"/>
        <v>0</v>
      </c>
    </row>
    <row r="110" ht="20.25" customHeight="1" spans="1:6">
      <c r="A110" s="12" t="s">
        <v>176</v>
      </c>
      <c r="B110" s="12"/>
      <c r="C110" s="12"/>
      <c r="D110" s="12">
        <f t="shared" si="5"/>
        <v>0</v>
      </c>
      <c r="E110" s="13"/>
      <c r="F110" s="12">
        <f t="shared" si="6"/>
        <v>0</v>
      </c>
    </row>
    <row r="111" ht="20.25" customHeight="1" spans="1:6">
      <c r="A111" s="12" t="s">
        <v>177</v>
      </c>
      <c r="B111" s="12"/>
      <c r="C111" s="12"/>
      <c r="D111" s="12">
        <f t="shared" si="5"/>
        <v>0</v>
      </c>
      <c r="E111" s="13"/>
      <c r="F111" s="12">
        <f t="shared" si="6"/>
        <v>0</v>
      </c>
    </row>
    <row r="112" ht="20.25" customHeight="1" spans="1:7">
      <c r="A112" s="12" t="s">
        <v>178</v>
      </c>
      <c r="B112" s="12">
        <f>SUM(B113:B118)</f>
        <v>597</v>
      </c>
      <c r="C112" s="12">
        <f>SUM(C113:C118)</f>
        <v>608</v>
      </c>
      <c r="D112" s="12">
        <f>SUM(D113:D118)</f>
        <v>11</v>
      </c>
      <c r="E112" s="13">
        <f t="shared" si="4"/>
        <v>1.84254606365159</v>
      </c>
      <c r="F112" s="12">
        <f>SUM(F113:F118)</f>
        <v>676</v>
      </c>
      <c r="G112">
        <f>SUM(G113:G118)</f>
        <v>68</v>
      </c>
    </row>
    <row r="113" ht="20.25" customHeight="1" spans="1:6">
      <c r="A113" s="12" t="s">
        <v>179</v>
      </c>
      <c r="B113" s="12">
        <v>597</v>
      </c>
      <c r="C113" s="12">
        <v>608</v>
      </c>
      <c r="D113" s="12">
        <f t="shared" si="5"/>
        <v>11</v>
      </c>
      <c r="E113" s="13">
        <f t="shared" si="4"/>
        <v>1.84254606365159</v>
      </c>
      <c r="F113" s="12">
        <f t="shared" si="6"/>
        <v>608</v>
      </c>
    </row>
    <row r="114" ht="20.25" customHeight="1" spans="1:7">
      <c r="A114" s="12" t="s">
        <v>180</v>
      </c>
      <c r="B114" s="12"/>
      <c r="C114" s="12"/>
      <c r="D114" s="12">
        <f t="shared" si="5"/>
        <v>0</v>
      </c>
      <c r="E114" s="13" t="e">
        <f t="shared" si="4"/>
        <v>#DIV/0!</v>
      </c>
      <c r="F114" s="12">
        <f t="shared" si="6"/>
        <v>68</v>
      </c>
      <c r="G114">
        <v>68</v>
      </c>
    </row>
    <row r="115" ht="20.25" customHeight="1" spans="1:6">
      <c r="A115" s="12" t="s">
        <v>181</v>
      </c>
      <c r="B115" s="12"/>
      <c r="C115" s="12"/>
      <c r="D115" s="12">
        <f t="shared" si="5"/>
        <v>0</v>
      </c>
      <c r="E115" s="13"/>
      <c r="F115" s="12">
        <f t="shared" si="6"/>
        <v>0</v>
      </c>
    </row>
    <row r="116" ht="20.25" customHeight="1" spans="1:6">
      <c r="A116" s="12" t="s">
        <v>182</v>
      </c>
      <c r="B116" s="12"/>
      <c r="C116" s="12"/>
      <c r="D116" s="12">
        <f t="shared" si="5"/>
        <v>0</v>
      </c>
      <c r="E116" s="13"/>
      <c r="F116" s="12">
        <f t="shared" si="6"/>
        <v>0</v>
      </c>
    </row>
    <row r="117" ht="20.25" customHeight="1" spans="1:6">
      <c r="A117" s="12" t="s">
        <v>183</v>
      </c>
      <c r="B117" s="12"/>
      <c r="C117" s="12"/>
      <c r="D117" s="12">
        <f t="shared" si="5"/>
        <v>0</v>
      </c>
      <c r="E117" s="13"/>
      <c r="F117" s="12">
        <f t="shared" si="6"/>
        <v>0</v>
      </c>
    </row>
    <row r="118" ht="20.25" customHeight="1" spans="1:6">
      <c r="A118" s="12" t="s">
        <v>184</v>
      </c>
      <c r="B118" s="12"/>
      <c r="C118" s="12"/>
      <c r="D118" s="12">
        <f t="shared" si="5"/>
        <v>0</v>
      </c>
      <c r="E118" s="13"/>
      <c r="F118" s="12">
        <f t="shared" si="6"/>
        <v>0</v>
      </c>
    </row>
    <row r="119" ht="20.25" customHeight="1" spans="1:7">
      <c r="A119" s="12" t="s">
        <v>185</v>
      </c>
      <c r="B119" s="12">
        <f>B120+B122+B128+B130+B132+B135+B137</f>
        <v>22406</v>
      </c>
      <c r="C119" s="12">
        <f>C120+C122+C128+C130+C132+C135</f>
        <v>25401</v>
      </c>
      <c r="D119" s="12">
        <f>D120+D122+D128+D130+D132+D135</f>
        <v>2995</v>
      </c>
      <c r="E119" s="13">
        <f t="shared" si="4"/>
        <v>13.3669552798358</v>
      </c>
      <c r="F119" s="12">
        <f>F120+F122+F128+F130+F132+F135</f>
        <v>27693</v>
      </c>
      <c r="G119">
        <f>G120+G122+G128+G130+G132+G135</f>
        <v>2292</v>
      </c>
    </row>
    <row r="120" ht="20.25" customHeight="1" spans="1:6">
      <c r="A120" s="12" t="s">
        <v>186</v>
      </c>
      <c r="B120" s="12">
        <f>B121</f>
        <v>132</v>
      </c>
      <c r="C120" s="12">
        <f>C121</f>
        <v>172</v>
      </c>
      <c r="D120" s="12">
        <f t="shared" si="5"/>
        <v>40</v>
      </c>
      <c r="E120" s="13">
        <f t="shared" si="4"/>
        <v>30.3030303030303</v>
      </c>
      <c r="F120" s="12">
        <f t="shared" si="6"/>
        <v>172</v>
      </c>
    </row>
    <row r="121" ht="20.25" customHeight="1" spans="1:6">
      <c r="A121" s="12" t="s">
        <v>187</v>
      </c>
      <c r="B121" s="12">
        <v>132</v>
      </c>
      <c r="C121" s="12">
        <v>172</v>
      </c>
      <c r="D121" s="12">
        <f t="shared" si="5"/>
        <v>40</v>
      </c>
      <c r="E121" s="13">
        <f t="shared" ref="E121:E179" si="9">D121/B121*100</f>
        <v>30.3030303030303</v>
      </c>
      <c r="F121" s="12">
        <f t="shared" si="6"/>
        <v>172</v>
      </c>
    </row>
    <row r="122" ht="20.25" customHeight="1" spans="1:7">
      <c r="A122" s="12" t="s">
        <v>188</v>
      </c>
      <c r="B122" s="12">
        <f>SUM(B123:B127)</f>
        <v>20056</v>
      </c>
      <c r="C122" s="12">
        <f>SUM(C123:C127)</f>
        <v>22869</v>
      </c>
      <c r="D122" s="12">
        <f>SUM(D123:D127)</f>
        <v>2813</v>
      </c>
      <c r="E122" s="13">
        <f t="shared" si="9"/>
        <v>14.0257279617072</v>
      </c>
      <c r="F122" s="12">
        <f>SUM(F123:F127)</f>
        <v>24954</v>
      </c>
      <c r="G122">
        <f>SUM(G123:G127)</f>
        <v>2085</v>
      </c>
    </row>
    <row r="123" ht="20.25" customHeight="1" spans="1:7">
      <c r="A123" s="12" t="s">
        <v>189</v>
      </c>
      <c r="B123" s="12">
        <v>385</v>
      </c>
      <c r="C123" s="12">
        <v>436</v>
      </c>
      <c r="D123" s="12">
        <f t="shared" si="5"/>
        <v>51</v>
      </c>
      <c r="E123" s="13">
        <f t="shared" si="9"/>
        <v>13.2467532467532</v>
      </c>
      <c r="F123" s="12">
        <f t="shared" si="6"/>
        <v>536</v>
      </c>
      <c r="G123">
        <v>100</v>
      </c>
    </row>
    <row r="124" ht="20.25" customHeight="1" spans="1:6">
      <c r="A124" s="12" t="s">
        <v>190</v>
      </c>
      <c r="B124" s="12">
        <v>8901</v>
      </c>
      <c r="C124" s="12">
        <v>11343</v>
      </c>
      <c r="D124" s="12">
        <f t="shared" si="5"/>
        <v>2442</v>
      </c>
      <c r="E124" s="13">
        <f t="shared" si="9"/>
        <v>27.4351196494776</v>
      </c>
      <c r="F124" s="12">
        <f t="shared" si="6"/>
        <v>11343</v>
      </c>
    </row>
    <row r="125" ht="20.25" customHeight="1" spans="1:6">
      <c r="A125" s="12" t="s">
        <v>191</v>
      </c>
      <c r="B125" s="12">
        <v>6520</v>
      </c>
      <c r="C125" s="12">
        <v>7388</v>
      </c>
      <c r="D125" s="12">
        <f t="shared" si="5"/>
        <v>868</v>
      </c>
      <c r="E125" s="13">
        <f t="shared" si="9"/>
        <v>13.3128834355828</v>
      </c>
      <c r="F125" s="12">
        <f t="shared" ref="F125:F189" si="10">C125+G125</f>
        <v>7388</v>
      </c>
    </row>
    <row r="126" ht="20.25" customHeight="1" spans="1:7">
      <c r="A126" s="12" t="s">
        <v>192</v>
      </c>
      <c r="B126" s="12">
        <v>3073</v>
      </c>
      <c r="C126" s="12">
        <v>3558</v>
      </c>
      <c r="D126" s="12">
        <f t="shared" si="5"/>
        <v>485</v>
      </c>
      <c r="E126" s="13">
        <f t="shared" si="9"/>
        <v>15.7826228441263</v>
      </c>
      <c r="F126" s="12">
        <f t="shared" si="10"/>
        <v>3606</v>
      </c>
      <c r="G126">
        <v>48</v>
      </c>
    </row>
    <row r="127" ht="20.25" customHeight="1" spans="1:7">
      <c r="A127" s="12" t="s">
        <v>193</v>
      </c>
      <c r="B127" s="12">
        <v>1177</v>
      </c>
      <c r="C127" s="12">
        <v>144</v>
      </c>
      <c r="D127" s="12">
        <f t="shared" si="5"/>
        <v>-1033</v>
      </c>
      <c r="E127" s="13">
        <f t="shared" si="9"/>
        <v>-87.7655055225149</v>
      </c>
      <c r="F127" s="12">
        <f t="shared" si="10"/>
        <v>2081</v>
      </c>
      <c r="G127">
        <v>1937</v>
      </c>
    </row>
    <row r="128" ht="20.25" customHeight="1" spans="1:7">
      <c r="A128" s="12" t="s">
        <v>194</v>
      </c>
      <c r="B128" s="12">
        <f>B129</f>
        <v>563</v>
      </c>
      <c r="C128" s="12">
        <f>C129</f>
        <v>651</v>
      </c>
      <c r="D128" s="12">
        <f>D129</f>
        <v>88</v>
      </c>
      <c r="E128" s="13">
        <f t="shared" si="9"/>
        <v>15.6305506216696</v>
      </c>
      <c r="F128" s="12">
        <f>F129</f>
        <v>838</v>
      </c>
      <c r="G128">
        <f>G129</f>
        <v>187</v>
      </c>
    </row>
    <row r="129" ht="20.25" customHeight="1" spans="1:7">
      <c r="A129" s="12" t="s">
        <v>195</v>
      </c>
      <c r="B129" s="12">
        <v>563</v>
      </c>
      <c r="C129" s="12">
        <v>651</v>
      </c>
      <c r="D129" s="12">
        <f t="shared" si="5"/>
        <v>88</v>
      </c>
      <c r="E129" s="13">
        <f t="shared" si="9"/>
        <v>15.6305506216696</v>
      </c>
      <c r="F129" s="12">
        <f t="shared" si="10"/>
        <v>838</v>
      </c>
      <c r="G129">
        <v>187</v>
      </c>
    </row>
    <row r="130" ht="20.25" customHeight="1" spans="1:7">
      <c r="A130" s="12" t="s">
        <v>196</v>
      </c>
      <c r="B130" s="12">
        <f>B131</f>
        <v>99</v>
      </c>
      <c r="C130" s="12">
        <f>C131</f>
        <v>131</v>
      </c>
      <c r="D130" s="12">
        <f>D131</f>
        <v>32</v>
      </c>
      <c r="E130" s="13">
        <f t="shared" si="9"/>
        <v>32.3232323232323</v>
      </c>
      <c r="F130" s="12">
        <f>F131</f>
        <v>151</v>
      </c>
      <c r="G130">
        <f>G131</f>
        <v>20</v>
      </c>
    </row>
    <row r="131" ht="20.25" customHeight="1" spans="1:7">
      <c r="A131" s="12" t="s">
        <v>197</v>
      </c>
      <c r="B131" s="12">
        <v>99</v>
      </c>
      <c r="C131" s="12">
        <v>131</v>
      </c>
      <c r="D131" s="12">
        <f t="shared" si="5"/>
        <v>32</v>
      </c>
      <c r="E131" s="13">
        <f t="shared" si="9"/>
        <v>32.3232323232323</v>
      </c>
      <c r="F131" s="12">
        <f t="shared" si="10"/>
        <v>151</v>
      </c>
      <c r="G131">
        <v>20</v>
      </c>
    </row>
    <row r="132" ht="20.25" customHeight="1" spans="1:7">
      <c r="A132" s="12" t="s">
        <v>198</v>
      </c>
      <c r="B132" s="12">
        <f>SUM(B133:B134)</f>
        <v>474</v>
      </c>
      <c r="C132" s="12">
        <f>SUM(C133:C134)</f>
        <v>531</v>
      </c>
      <c r="D132" s="12">
        <f>SUM(D133:D134)</f>
        <v>57</v>
      </c>
      <c r="E132" s="13">
        <f t="shared" si="9"/>
        <v>12.0253164556962</v>
      </c>
      <c r="F132" s="12">
        <f>SUM(F133:F134)</f>
        <v>531</v>
      </c>
      <c r="G132">
        <f>SUM(G133:G134)</f>
        <v>0</v>
      </c>
    </row>
    <row r="133" ht="20.25" customHeight="1" spans="1:6">
      <c r="A133" s="12" t="s">
        <v>199</v>
      </c>
      <c r="B133" s="12">
        <v>449</v>
      </c>
      <c r="C133" s="12">
        <v>509</v>
      </c>
      <c r="D133" s="12">
        <f t="shared" si="5"/>
        <v>60</v>
      </c>
      <c r="E133" s="13">
        <f t="shared" si="9"/>
        <v>13.3630289532294</v>
      </c>
      <c r="F133" s="12">
        <f t="shared" si="10"/>
        <v>509</v>
      </c>
    </row>
    <row r="134" ht="20.25" customHeight="1" spans="1:6">
      <c r="A134" s="12" t="s">
        <v>200</v>
      </c>
      <c r="B134" s="12">
        <v>25</v>
      </c>
      <c r="C134" s="12">
        <v>22</v>
      </c>
      <c r="D134" s="12">
        <f t="shared" ref="D134:D210" si="11">C134-B134</f>
        <v>-3</v>
      </c>
      <c r="E134" s="13">
        <f t="shared" si="9"/>
        <v>-12</v>
      </c>
      <c r="F134" s="12">
        <f t="shared" si="10"/>
        <v>22</v>
      </c>
    </row>
    <row r="135" ht="20.25" customHeight="1" spans="1:7">
      <c r="A135" s="12" t="s">
        <v>201</v>
      </c>
      <c r="B135" s="12">
        <f>B136</f>
        <v>1082</v>
      </c>
      <c r="C135" s="12">
        <f>C136</f>
        <v>1047</v>
      </c>
      <c r="D135" s="12">
        <f>D136</f>
        <v>-35</v>
      </c>
      <c r="E135" s="13">
        <f t="shared" si="9"/>
        <v>-3.23475046210721</v>
      </c>
      <c r="F135" s="12">
        <f>F136</f>
        <v>1047</v>
      </c>
      <c r="G135">
        <f>G136</f>
        <v>0</v>
      </c>
    </row>
    <row r="136" ht="20.25" customHeight="1" spans="1:6">
      <c r="A136" s="12" t="s">
        <v>202</v>
      </c>
      <c r="B136" s="12">
        <v>1082</v>
      </c>
      <c r="C136" s="12">
        <v>1047</v>
      </c>
      <c r="D136" s="12">
        <f t="shared" si="11"/>
        <v>-35</v>
      </c>
      <c r="E136" s="13">
        <f t="shared" si="9"/>
        <v>-3.23475046210721</v>
      </c>
      <c r="F136" s="12">
        <f t="shared" si="10"/>
        <v>1047</v>
      </c>
    </row>
    <row r="137" ht="20.25" customHeight="1" spans="1:6">
      <c r="A137" s="12" t="s">
        <v>203</v>
      </c>
      <c r="B137" s="12"/>
      <c r="C137" s="12"/>
      <c r="D137" s="12"/>
      <c r="E137" s="13"/>
      <c r="F137" s="12">
        <f t="shared" si="10"/>
        <v>0</v>
      </c>
    </row>
    <row r="138" ht="20.25" customHeight="1" spans="1:6">
      <c r="A138" s="12" t="s">
        <v>204</v>
      </c>
      <c r="B138" s="12"/>
      <c r="C138" s="12"/>
      <c r="D138" s="12"/>
      <c r="E138" s="13"/>
      <c r="F138" s="12">
        <f t="shared" si="10"/>
        <v>0</v>
      </c>
    </row>
    <row r="139" ht="20.25" customHeight="1" spans="1:6">
      <c r="A139" s="12" t="s">
        <v>205</v>
      </c>
      <c r="B139" s="12">
        <f>B140+B143+B145</f>
        <v>117</v>
      </c>
      <c r="C139" s="12">
        <f>C140+C143+C145</f>
        <v>22</v>
      </c>
      <c r="D139" s="12">
        <f>D140+D143+D145</f>
        <v>-95</v>
      </c>
      <c r="E139" s="13">
        <f t="shared" si="9"/>
        <v>-81.1965811965812</v>
      </c>
      <c r="F139" s="12">
        <f t="shared" si="10"/>
        <v>22</v>
      </c>
    </row>
    <row r="140" ht="20.25" customHeight="1" spans="1:6">
      <c r="A140" s="12" t="s">
        <v>206</v>
      </c>
      <c r="B140" s="12">
        <f>SUM(B141:B142)</f>
        <v>17</v>
      </c>
      <c r="C140" s="12">
        <f>SUM(C141:C142)</f>
        <v>22</v>
      </c>
      <c r="D140" s="12">
        <f t="shared" si="11"/>
        <v>5</v>
      </c>
      <c r="E140" s="13">
        <f t="shared" si="9"/>
        <v>29.4117647058824</v>
      </c>
      <c r="F140" s="12">
        <f t="shared" si="10"/>
        <v>22</v>
      </c>
    </row>
    <row r="141" ht="20.25" customHeight="1" spans="1:6">
      <c r="A141" s="12" t="s">
        <v>207</v>
      </c>
      <c r="B141" s="12">
        <v>17</v>
      </c>
      <c r="C141" s="12">
        <v>22</v>
      </c>
      <c r="D141" s="12">
        <f t="shared" si="11"/>
        <v>5</v>
      </c>
      <c r="E141" s="13">
        <f t="shared" si="9"/>
        <v>29.4117647058824</v>
      </c>
      <c r="F141" s="12">
        <f t="shared" si="10"/>
        <v>22</v>
      </c>
    </row>
    <row r="142" ht="20.25" customHeight="1" spans="1:6">
      <c r="A142" s="12" t="s">
        <v>208</v>
      </c>
      <c r="B142" s="12"/>
      <c r="C142" s="12"/>
      <c r="D142" s="12">
        <f t="shared" si="11"/>
        <v>0</v>
      </c>
      <c r="E142" s="13"/>
      <c r="F142" s="12">
        <f t="shared" si="10"/>
        <v>0</v>
      </c>
    </row>
    <row r="143" ht="20.25" customHeight="1" spans="1:6">
      <c r="A143" s="12" t="s">
        <v>209</v>
      </c>
      <c r="B143" s="12">
        <f>B144</f>
        <v>100</v>
      </c>
      <c r="C143" s="12">
        <f>C144</f>
        <v>0</v>
      </c>
      <c r="D143" s="12">
        <f t="shared" si="11"/>
        <v>-100</v>
      </c>
      <c r="E143" s="13"/>
      <c r="F143" s="12">
        <f t="shared" si="10"/>
        <v>0</v>
      </c>
    </row>
    <row r="144" ht="20.25" customHeight="1" spans="1:6">
      <c r="A144" s="12" t="s">
        <v>210</v>
      </c>
      <c r="B144" s="12">
        <v>100</v>
      </c>
      <c r="C144" s="12"/>
      <c r="D144" s="12">
        <f t="shared" si="11"/>
        <v>-100</v>
      </c>
      <c r="E144" s="13"/>
      <c r="F144" s="12">
        <f t="shared" si="10"/>
        <v>0</v>
      </c>
    </row>
    <row r="145" ht="20.25" customHeight="1" spans="1:6">
      <c r="A145" s="12" t="s">
        <v>211</v>
      </c>
      <c r="B145" s="12">
        <f>SUM(B146:B146)</f>
        <v>0</v>
      </c>
      <c r="C145" s="12">
        <f>SUM(C146:C147)</f>
        <v>0</v>
      </c>
      <c r="D145" s="12">
        <f t="shared" si="11"/>
        <v>0</v>
      </c>
      <c r="E145" s="13" t="e">
        <f t="shared" si="9"/>
        <v>#DIV/0!</v>
      </c>
      <c r="F145" s="12">
        <f t="shared" si="10"/>
        <v>0</v>
      </c>
    </row>
    <row r="146" ht="20.25" customHeight="1" spans="1:6">
      <c r="A146" s="12" t="s">
        <v>212</v>
      </c>
      <c r="B146" s="12"/>
      <c r="C146" s="12"/>
      <c r="D146" s="12">
        <f t="shared" si="11"/>
        <v>0</v>
      </c>
      <c r="E146" s="13" t="e">
        <f t="shared" si="9"/>
        <v>#DIV/0!</v>
      </c>
      <c r="F146" s="12">
        <f t="shared" si="10"/>
        <v>0</v>
      </c>
    </row>
    <row r="147" ht="20.25" customHeight="1" spans="1:6">
      <c r="A147" s="12" t="s">
        <v>213</v>
      </c>
      <c r="B147" s="12"/>
      <c r="C147" s="12"/>
      <c r="D147" s="12">
        <f t="shared" si="11"/>
        <v>0</v>
      </c>
      <c r="E147" s="13"/>
      <c r="F147" s="12">
        <f t="shared" si="10"/>
        <v>0</v>
      </c>
    </row>
    <row r="148" ht="20.25" customHeight="1" spans="1:7">
      <c r="A148" s="12" t="s">
        <v>214</v>
      </c>
      <c r="B148" s="12">
        <f>B149+B156+B160+B162+B167</f>
        <v>1968</v>
      </c>
      <c r="C148" s="12">
        <f>C149+C156+C160+C162+C167</f>
        <v>1242</v>
      </c>
      <c r="D148" s="12">
        <f>D149+D156+D160+D162+D167</f>
        <v>-726</v>
      </c>
      <c r="E148" s="13">
        <f t="shared" si="9"/>
        <v>-36.890243902439</v>
      </c>
      <c r="F148" s="12">
        <f>F149+F156+F160+F162+F167</f>
        <v>1363</v>
      </c>
      <c r="G148">
        <f>G149+G156+G160+G162+G167</f>
        <v>121</v>
      </c>
    </row>
    <row r="149" ht="20.25" customHeight="1" spans="1:7">
      <c r="A149" s="12" t="s">
        <v>215</v>
      </c>
      <c r="B149" s="12">
        <f>SUM(B150:B155)</f>
        <v>257</v>
      </c>
      <c r="C149" s="12">
        <f>SUM(C150:C155)</f>
        <v>295</v>
      </c>
      <c r="D149" s="12">
        <f>SUM(D150:D155)</f>
        <v>38</v>
      </c>
      <c r="E149" s="13">
        <f t="shared" si="9"/>
        <v>14.7859922178988</v>
      </c>
      <c r="F149" s="12">
        <f>SUM(F150:F155)</f>
        <v>329</v>
      </c>
      <c r="G149">
        <f>SUM(G150:G155)</f>
        <v>34</v>
      </c>
    </row>
    <row r="150" ht="20.25" customHeight="1" spans="1:6">
      <c r="A150" s="12" t="s">
        <v>157</v>
      </c>
      <c r="B150" s="12">
        <v>95</v>
      </c>
      <c r="C150" s="12">
        <v>101</v>
      </c>
      <c r="D150" s="12">
        <f t="shared" si="11"/>
        <v>6</v>
      </c>
      <c r="E150" s="13">
        <f t="shared" si="9"/>
        <v>6.31578947368421</v>
      </c>
      <c r="F150" s="12">
        <f t="shared" si="10"/>
        <v>101</v>
      </c>
    </row>
    <row r="151" ht="20.25" customHeight="1" spans="1:6">
      <c r="A151" s="12" t="s">
        <v>216</v>
      </c>
      <c r="B151" s="12">
        <v>32</v>
      </c>
      <c r="C151" s="12">
        <v>46</v>
      </c>
      <c r="D151" s="12">
        <f t="shared" si="11"/>
        <v>14</v>
      </c>
      <c r="E151" s="13">
        <f t="shared" si="9"/>
        <v>43.75</v>
      </c>
      <c r="F151" s="12">
        <f t="shared" si="10"/>
        <v>46</v>
      </c>
    </row>
    <row r="152" ht="20.25" customHeight="1" spans="1:6">
      <c r="A152" s="12" t="s">
        <v>217</v>
      </c>
      <c r="B152" s="12">
        <v>67</v>
      </c>
      <c r="C152" s="12">
        <v>79</v>
      </c>
      <c r="D152" s="12">
        <f t="shared" si="11"/>
        <v>12</v>
      </c>
      <c r="E152" s="13">
        <f t="shared" si="9"/>
        <v>17.910447761194</v>
      </c>
      <c r="F152" s="12">
        <f t="shared" si="10"/>
        <v>79</v>
      </c>
    </row>
    <row r="153" ht="20.25" customHeight="1" spans="1:6">
      <c r="A153" s="12" t="s">
        <v>218</v>
      </c>
      <c r="B153" s="12"/>
      <c r="C153" s="12"/>
      <c r="D153" s="12"/>
      <c r="E153" s="13"/>
      <c r="F153" s="12">
        <f t="shared" si="10"/>
        <v>0</v>
      </c>
    </row>
    <row r="154" ht="20.25" customHeight="1" spans="1:6">
      <c r="A154" s="12" t="s">
        <v>219</v>
      </c>
      <c r="B154" s="12">
        <v>28</v>
      </c>
      <c r="C154" s="12">
        <v>69</v>
      </c>
      <c r="D154" s="12">
        <f t="shared" si="11"/>
        <v>41</v>
      </c>
      <c r="E154" s="13">
        <f t="shared" si="9"/>
        <v>146.428571428571</v>
      </c>
      <c r="F154" s="12">
        <f t="shared" si="10"/>
        <v>69</v>
      </c>
    </row>
    <row r="155" ht="20.25" customHeight="1" spans="1:7">
      <c r="A155" s="12" t="s">
        <v>220</v>
      </c>
      <c r="B155" s="12">
        <v>35</v>
      </c>
      <c r="C155" s="12"/>
      <c r="D155" s="12">
        <f t="shared" si="11"/>
        <v>-35</v>
      </c>
      <c r="E155" s="13">
        <f t="shared" si="9"/>
        <v>-100</v>
      </c>
      <c r="F155" s="12">
        <f t="shared" si="10"/>
        <v>34</v>
      </c>
      <c r="G155">
        <v>34</v>
      </c>
    </row>
    <row r="156" ht="20.25" customHeight="1" spans="1:7">
      <c r="A156" s="12" t="s">
        <v>221</v>
      </c>
      <c r="B156" s="12">
        <f>SUM(B157:B159)</f>
        <v>689</v>
      </c>
      <c r="C156" s="12">
        <f>SUM(C157:C159)</f>
        <v>90</v>
      </c>
      <c r="D156" s="12">
        <f>SUM(D157:D159)</f>
        <v>-599</v>
      </c>
      <c r="E156" s="13">
        <f t="shared" si="9"/>
        <v>-86.9375907111756</v>
      </c>
      <c r="F156" s="12">
        <f>SUM(F157:F159)</f>
        <v>91</v>
      </c>
      <c r="G156">
        <f>SUM(G157:G159)</f>
        <v>1</v>
      </c>
    </row>
    <row r="157" ht="20.25" customHeight="1" spans="1:6">
      <c r="A157" s="12" t="s">
        <v>222</v>
      </c>
      <c r="B157" s="12"/>
      <c r="C157" s="12"/>
      <c r="D157" s="12">
        <f t="shared" si="11"/>
        <v>0</v>
      </c>
      <c r="E157" s="13"/>
      <c r="F157" s="12">
        <f t="shared" si="10"/>
        <v>0</v>
      </c>
    </row>
    <row r="158" ht="20.25" customHeight="1" spans="1:7">
      <c r="A158" s="12" t="s">
        <v>223</v>
      </c>
      <c r="B158" s="12"/>
      <c r="C158" s="12"/>
      <c r="D158" s="12">
        <f t="shared" si="11"/>
        <v>0</v>
      </c>
      <c r="E158" s="13"/>
      <c r="F158" s="12">
        <f t="shared" si="10"/>
        <v>1</v>
      </c>
      <c r="G158">
        <v>1</v>
      </c>
    </row>
    <row r="159" ht="20.25" customHeight="1" spans="1:6">
      <c r="A159" s="12" t="s">
        <v>224</v>
      </c>
      <c r="B159" s="12">
        <v>689</v>
      </c>
      <c r="C159" s="12">
        <v>90</v>
      </c>
      <c r="D159" s="12">
        <f t="shared" si="11"/>
        <v>-599</v>
      </c>
      <c r="E159" s="13">
        <f t="shared" si="9"/>
        <v>-86.9375907111756</v>
      </c>
      <c r="F159" s="12">
        <f t="shared" si="10"/>
        <v>90</v>
      </c>
    </row>
    <row r="160" ht="20.25" customHeight="1" spans="1:6">
      <c r="A160" s="12" t="s">
        <v>225</v>
      </c>
      <c r="B160" s="12">
        <f>B161</f>
        <v>0</v>
      </c>
      <c r="C160" s="12">
        <f>C161</f>
        <v>0</v>
      </c>
      <c r="D160" s="12">
        <f t="shared" si="11"/>
        <v>0</v>
      </c>
      <c r="E160" s="13"/>
      <c r="F160" s="12">
        <f t="shared" si="10"/>
        <v>0</v>
      </c>
    </row>
    <row r="161" ht="20.25" customHeight="1" spans="1:6">
      <c r="A161" s="12" t="s">
        <v>226</v>
      </c>
      <c r="B161" s="12"/>
      <c r="C161" s="12"/>
      <c r="D161" s="12">
        <f t="shared" si="11"/>
        <v>0</v>
      </c>
      <c r="E161" s="13"/>
      <c r="F161" s="12">
        <f t="shared" si="10"/>
        <v>0</v>
      </c>
    </row>
    <row r="162" ht="20.25" customHeight="1" spans="1:7">
      <c r="A162" s="12" t="s">
        <v>227</v>
      </c>
      <c r="B162" s="12">
        <f>SUM(B163:B166)</f>
        <v>1022</v>
      </c>
      <c r="C162" s="12">
        <f>SUM(C163:C166)</f>
        <v>857</v>
      </c>
      <c r="D162" s="12">
        <f>SUM(D163:D166)</f>
        <v>-165</v>
      </c>
      <c r="E162" s="13">
        <f t="shared" si="9"/>
        <v>-16.1448140900196</v>
      </c>
      <c r="F162" s="12">
        <f>SUM(F163:F166)</f>
        <v>873</v>
      </c>
      <c r="G162">
        <f>SUM(G163:G166)</f>
        <v>16</v>
      </c>
    </row>
    <row r="163" ht="20.25" customHeight="1" spans="1:6">
      <c r="A163" s="12" t="s">
        <v>157</v>
      </c>
      <c r="B163" s="12">
        <v>68</v>
      </c>
      <c r="C163" s="12">
        <v>51</v>
      </c>
      <c r="D163" s="12">
        <f t="shared" si="11"/>
        <v>-17</v>
      </c>
      <c r="E163" s="13">
        <f t="shared" si="9"/>
        <v>-25</v>
      </c>
      <c r="F163" s="12">
        <f t="shared" si="10"/>
        <v>51</v>
      </c>
    </row>
    <row r="164" ht="20.25" customHeight="1" spans="1:7">
      <c r="A164" s="12" t="s">
        <v>228</v>
      </c>
      <c r="B164" s="12"/>
      <c r="C164" s="12"/>
      <c r="D164" s="12"/>
      <c r="E164" s="13"/>
      <c r="F164" s="12">
        <f t="shared" si="10"/>
        <v>16</v>
      </c>
      <c r="G164">
        <v>16</v>
      </c>
    </row>
    <row r="165" ht="20.25" customHeight="1" spans="1:6">
      <c r="A165" s="12" t="s">
        <v>229</v>
      </c>
      <c r="B165" s="12">
        <v>954</v>
      </c>
      <c r="C165" s="12">
        <v>806</v>
      </c>
      <c r="D165" s="12">
        <f t="shared" si="11"/>
        <v>-148</v>
      </c>
      <c r="E165" s="13">
        <f t="shared" si="9"/>
        <v>-15.5136268343816</v>
      </c>
      <c r="F165" s="12">
        <f t="shared" si="10"/>
        <v>806</v>
      </c>
    </row>
    <row r="166" ht="20.25" customHeight="1" spans="1:6">
      <c r="A166" s="12" t="s">
        <v>230</v>
      </c>
      <c r="B166" s="12"/>
      <c r="C166" s="12"/>
      <c r="D166" s="12">
        <f t="shared" si="11"/>
        <v>0</v>
      </c>
      <c r="E166" s="13"/>
      <c r="F166" s="12">
        <f t="shared" si="10"/>
        <v>0</v>
      </c>
    </row>
    <row r="167" ht="20.25" customHeight="1" spans="1:7">
      <c r="A167" s="12" t="s">
        <v>231</v>
      </c>
      <c r="B167" s="12">
        <f>B168</f>
        <v>0</v>
      </c>
      <c r="C167" s="12">
        <f>C168</f>
        <v>0</v>
      </c>
      <c r="D167" s="12">
        <f>D168</f>
        <v>0</v>
      </c>
      <c r="E167" s="13"/>
      <c r="F167" s="12">
        <f>F168</f>
        <v>70</v>
      </c>
      <c r="G167">
        <f>G168</f>
        <v>70</v>
      </c>
    </row>
    <row r="168" ht="20.25" customHeight="1" spans="1:7">
      <c r="A168" s="12" t="s">
        <v>232</v>
      </c>
      <c r="B168" s="12"/>
      <c r="C168" s="12"/>
      <c r="D168" s="12"/>
      <c r="E168" s="13"/>
      <c r="F168" s="12">
        <f t="shared" si="10"/>
        <v>70</v>
      </c>
      <c r="G168">
        <v>70</v>
      </c>
    </row>
    <row r="169" ht="19.5" customHeight="1" spans="1:7">
      <c r="A169" s="12" t="s">
        <v>233</v>
      </c>
      <c r="B169" s="12">
        <f>B170+B177+B233+B185+B192+B194+B196+B203+B206+B212+B218+B221+B224+B227+B230+B236</f>
        <v>26687</v>
      </c>
      <c r="C169" s="12">
        <f>C170+C177+C233+C185+C192+C194+C196+C203+C206+C212+C218+C221+C224+C227+C230+C236</f>
        <v>26561</v>
      </c>
      <c r="D169" s="12">
        <f>D170+D177+D233+D185+D192+D194+D196+D203+D206+D212+D218+D221+D224+D227+D230+D236</f>
        <v>-126</v>
      </c>
      <c r="E169" s="13">
        <f t="shared" si="9"/>
        <v>-0.472139993255143</v>
      </c>
      <c r="F169" s="12">
        <f>F170+F177+F233+F185+F192+F194+F196+F203+F206+F212+F218+F221+F224+F227+F230+F236</f>
        <v>38269</v>
      </c>
      <c r="G169">
        <f>G170+G177+G233+G185+G192+G194+G196+G203+G206+G212+G218+G221+G224+G227+G230+G236</f>
        <v>11708</v>
      </c>
    </row>
    <row r="170" ht="20.25" customHeight="1" spans="1:7">
      <c r="A170" s="12" t="s">
        <v>234</v>
      </c>
      <c r="B170" s="12">
        <f>SUM(B171:B176)</f>
        <v>363</v>
      </c>
      <c r="C170" s="12">
        <f>SUM(C171:C176)</f>
        <v>392</v>
      </c>
      <c r="D170" s="12">
        <f>SUM(D171:D176)</f>
        <v>29</v>
      </c>
      <c r="E170" s="13">
        <f t="shared" si="9"/>
        <v>7.98898071625344</v>
      </c>
      <c r="F170" s="12">
        <f>SUM(F171:F176)</f>
        <v>392</v>
      </c>
      <c r="G170">
        <f>SUM(G171:G176)</f>
        <v>0</v>
      </c>
    </row>
    <row r="171" ht="20.25" customHeight="1" spans="1:6">
      <c r="A171" s="12" t="s">
        <v>235</v>
      </c>
      <c r="B171" s="12">
        <v>194</v>
      </c>
      <c r="C171" s="12">
        <v>235</v>
      </c>
      <c r="D171" s="12">
        <f t="shared" si="11"/>
        <v>41</v>
      </c>
      <c r="E171" s="13">
        <f t="shared" si="9"/>
        <v>21.1340206185567</v>
      </c>
      <c r="F171" s="12">
        <f t="shared" si="10"/>
        <v>235</v>
      </c>
    </row>
    <row r="172" ht="20.25" customHeight="1" spans="1:6">
      <c r="A172" s="12" t="s">
        <v>236</v>
      </c>
      <c r="B172" s="12"/>
      <c r="C172" s="12"/>
      <c r="D172" s="12">
        <f t="shared" si="11"/>
        <v>0</v>
      </c>
      <c r="E172" s="13" t="e">
        <f t="shared" si="9"/>
        <v>#DIV/0!</v>
      </c>
      <c r="F172" s="12">
        <f t="shared" si="10"/>
        <v>0</v>
      </c>
    </row>
    <row r="173" ht="20.25" customHeight="1" spans="1:6">
      <c r="A173" s="12" t="s">
        <v>237</v>
      </c>
      <c r="B173" s="12"/>
      <c r="C173" s="12"/>
      <c r="D173" s="12">
        <f t="shared" si="11"/>
        <v>0</v>
      </c>
      <c r="E173" s="13"/>
      <c r="F173" s="12">
        <f t="shared" si="10"/>
        <v>0</v>
      </c>
    </row>
    <row r="174" ht="20.25" customHeight="1" spans="1:6">
      <c r="A174" s="12" t="s">
        <v>238</v>
      </c>
      <c r="B174" s="12">
        <v>146</v>
      </c>
      <c r="C174" s="12">
        <v>157</v>
      </c>
      <c r="D174" s="12">
        <f t="shared" si="11"/>
        <v>11</v>
      </c>
      <c r="E174" s="13">
        <f t="shared" si="9"/>
        <v>7.53424657534247</v>
      </c>
      <c r="F174" s="12">
        <f t="shared" si="10"/>
        <v>157</v>
      </c>
    </row>
    <row r="175" ht="20.25" customHeight="1" spans="1:6">
      <c r="A175" s="12" t="s">
        <v>239</v>
      </c>
      <c r="B175" s="12"/>
      <c r="C175" s="12"/>
      <c r="D175" s="12">
        <f t="shared" si="11"/>
        <v>0</v>
      </c>
      <c r="E175" s="13" t="e">
        <f t="shared" si="9"/>
        <v>#DIV/0!</v>
      </c>
      <c r="F175" s="12">
        <f t="shared" si="10"/>
        <v>0</v>
      </c>
    </row>
    <row r="176" ht="20.25" customHeight="1" spans="1:6">
      <c r="A176" s="12" t="s">
        <v>240</v>
      </c>
      <c r="B176" s="12">
        <v>23</v>
      </c>
      <c r="C176" s="12"/>
      <c r="D176" s="12">
        <f t="shared" si="11"/>
        <v>-23</v>
      </c>
      <c r="E176" s="13"/>
      <c r="F176" s="12">
        <f t="shared" si="10"/>
        <v>0</v>
      </c>
    </row>
    <row r="177" ht="20.25" customHeight="1" spans="1:7">
      <c r="A177" s="12" t="s">
        <v>241</v>
      </c>
      <c r="B177" s="12">
        <f>SUM(B178:B184)</f>
        <v>59</v>
      </c>
      <c r="C177" s="12">
        <f>SUM(C178:C184)</f>
        <v>72</v>
      </c>
      <c r="D177" s="12">
        <f>SUM(D178:D184)</f>
        <v>13</v>
      </c>
      <c r="E177" s="13">
        <f t="shared" si="9"/>
        <v>22.0338983050847</v>
      </c>
      <c r="F177" s="12">
        <f t="shared" si="10"/>
        <v>325</v>
      </c>
      <c r="G177">
        <f>SUM(G178:G184)</f>
        <v>253</v>
      </c>
    </row>
    <row r="178" ht="20.25" customHeight="1" spans="1:6">
      <c r="A178" s="12" t="s">
        <v>242</v>
      </c>
      <c r="B178" s="12"/>
      <c r="C178" s="12"/>
      <c r="D178" s="12">
        <f t="shared" si="11"/>
        <v>0</v>
      </c>
      <c r="E178" s="13" t="e">
        <f t="shared" si="9"/>
        <v>#DIV/0!</v>
      </c>
      <c r="F178" s="12">
        <f t="shared" si="10"/>
        <v>0</v>
      </c>
    </row>
    <row r="179" ht="20.25" customHeight="1" spans="1:6">
      <c r="A179" s="12" t="s">
        <v>243</v>
      </c>
      <c r="B179" s="12"/>
      <c r="C179" s="12"/>
      <c r="D179" s="12">
        <f t="shared" si="11"/>
        <v>0</v>
      </c>
      <c r="E179" s="13" t="e">
        <f t="shared" si="9"/>
        <v>#DIV/0!</v>
      </c>
      <c r="F179" s="12">
        <f t="shared" si="10"/>
        <v>0</v>
      </c>
    </row>
    <row r="180" ht="20.25" customHeight="1" spans="1:6">
      <c r="A180" s="12" t="s">
        <v>244</v>
      </c>
      <c r="B180" s="12"/>
      <c r="C180" s="12"/>
      <c r="D180" s="12">
        <f t="shared" si="11"/>
        <v>0</v>
      </c>
      <c r="E180" s="13"/>
      <c r="F180" s="12">
        <f t="shared" si="10"/>
        <v>0</v>
      </c>
    </row>
    <row r="181" ht="20.25" customHeight="1" spans="1:6">
      <c r="A181" s="12" t="s">
        <v>245</v>
      </c>
      <c r="B181" s="12"/>
      <c r="C181" s="12"/>
      <c r="D181" s="12">
        <f t="shared" si="11"/>
        <v>0</v>
      </c>
      <c r="E181" s="13"/>
      <c r="F181" s="12">
        <f t="shared" si="10"/>
        <v>0</v>
      </c>
    </row>
    <row r="182" ht="20.25" customHeight="1" spans="1:6">
      <c r="A182" s="12" t="s">
        <v>246</v>
      </c>
      <c r="B182" s="12"/>
      <c r="C182" s="12"/>
      <c r="D182" s="12">
        <f t="shared" si="11"/>
        <v>0</v>
      </c>
      <c r="E182" s="13"/>
      <c r="F182" s="12">
        <f t="shared" si="10"/>
        <v>0</v>
      </c>
    </row>
    <row r="183" ht="20.25" customHeight="1" spans="1:6">
      <c r="A183" s="12" t="s">
        <v>247</v>
      </c>
      <c r="B183" s="12"/>
      <c r="C183" s="12">
        <v>62</v>
      </c>
      <c r="D183" s="12">
        <f t="shared" si="11"/>
        <v>62</v>
      </c>
      <c r="E183" s="13"/>
      <c r="F183" s="12">
        <f t="shared" si="10"/>
        <v>62</v>
      </c>
    </row>
    <row r="184" ht="20.25" customHeight="1" spans="1:7">
      <c r="A184" s="12" t="s">
        <v>248</v>
      </c>
      <c r="B184" s="12">
        <v>59</v>
      </c>
      <c r="C184" s="12">
        <v>10</v>
      </c>
      <c r="D184" s="12">
        <f t="shared" si="11"/>
        <v>-49</v>
      </c>
      <c r="E184" s="13"/>
      <c r="F184" s="12">
        <f t="shared" si="10"/>
        <v>263</v>
      </c>
      <c r="G184">
        <v>253</v>
      </c>
    </row>
    <row r="185" ht="20.25" customHeight="1" spans="1:7">
      <c r="A185" s="12" t="s">
        <v>249</v>
      </c>
      <c r="B185" s="12">
        <f>SUM(B186:B191)</f>
        <v>18959</v>
      </c>
      <c r="C185" s="12">
        <f>SUM(C186:C191)</f>
        <v>18495</v>
      </c>
      <c r="D185" s="12">
        <f>SUM(D186:D191)</f>
        <v>-464</v>
      </c>
      <c r="E185" s="13">
        <f t="shared" ref="E185:E246" si="12">D185/B185*100</f>
        <v>-2.44738646553088</v>
      </c>
      <c r="F185" s="12">
        <f>SUM(F186:F191)</f>
        <v>20583</v>
      </c>
      <c r="G185">
        <f>SUM(G186:G191)</f>
        <v>2088</v>
      </c>
    </row>
    <row r="186" ht="20.25" customHeight="1" spans="1:6">
      <c r="A186" s="12" t="s">
        <v>250</v>
      </c>
      <c r="B186" s="12">
        <v>196</v>
      </c>
      <c r="C186" s="12">
        <v>340</v>
      </c>
      <c r="D186" s="12">
        <f t="shared" si="11"/>
        <v>144</v>
      </c>
      <c r="E186" s="13">
        <f t="shared" si="12"/>
        <v>73.469387755102</v>
      </c>
      <c r="F186" s="12">
        <f t="shared" si="10"/>
        <v>340</v>
      </c>
    </row>
    <row r="187" ht="20.25" customHeight="1" spans="1:6">
      <c r="A187" s="12" t="s">
        <v>251</v>
      </c>
      <c r="B187" s="12">
        <v>241</v>
      </c>
      <c r="C187" s="12">
        <v>1274</v>
      </c>
      <c r="D187" s="12">
        <f t="shared" si="11"/>
        <v>1033</v>
      </c>
      <c r="E187" s="13">
        <f t="shared" si="12"/>
        <v>428.630705394191</v>
      </c>
      <c r="F187" s="12">
        <f t="shared" si="10"/>
        <v>1274</v>
      </c>
    </row>
    <row r="188" ht="20.25" customHeight="1" spans="1:6">
      <c r="A188" s="12" t="s">
        <v>252</v>
      </c>
      <c r="B188" s="12">
        <v>5137</v>
      </c>
      <c r="C188" s="12">
        <v>5876</v>
      </c>
      <c r="D188" s="12">
        <f t="shared" si="11"/>
        <v>739</v>
      </c>
      <c r="E188" s="13">
        <f t="shared" si="12"/>
        <v>14.3858283044579</v>
      </c>
      <c r="F188" s="12">
        <f t="shared" si="10"/>
        <v>5876</v>
      </c>
    </row>
    <row r="189" ht="20.25" customHeight="1" spans="1:6">
      <c r="A189" s="12" t="s">
        <v>253</v>
      </c>
      <c r="B189" s="12">
        <v>3000</v>
      </c>
      <c r="C189" s="12">
        <v>1000</v>
      </c>
      <c r="D189" s="12">
        <f t="shared" si="11"/>
        <v>-2000</v>
      </c>
      <c r="E189" s="13">
        <f t="shared" si="12"/>
        <v>-66.6666666666667</v>
      </c>
      <c r="F189" s="12">
        <f t="shared" si="10"/>
        <v>1000</v>
      </c>
    </row>
    <row r="190" ht="20.25" customHeight="1" spans="1:7">
      <c r="A190" s="12" t="s">
        <v>254</v>
      </c>
      <c r="B190" s="12">
        <v>10380</v>
      </c>
      <c r="C190" s="12">
        <v>10000</v>
      </c>
      <c r="D190" s="12">
        <f t="shared" si="11"/>
        <v>-380</v>
      </c>
      <c r="E190" s="13">
        <f t="shared" si="12"/>
        <v>-3.66088631984586</v>
      </c>
      <c r="F190" s="12">
        <f t="shared" ref="F190:F251" si="13">C190+G190</f>
        <v>12088</v>
      </c>
      <c r="G190">
        <v>2088</v>
      </c>
    </row>
    <row r="191" ht="20.25" customHeight="1" spans="1:6">
      <c r="A191" s="12" t="s">
        <v>255</v>
      </c>
      <c r="B191" s="12">
        <v>5</v>
      </c>
      <c r="C191" s="12">
        <v>5</v>
      </c>
      <c r="D191" s="12">
        <f t="shared" si="11"/>
        <v>0</v>
      </c>
      <c r="E191" s="13">
        <f t="shared" si="12"/>
        <v>0</v>
      </c>
      <c r="F191" s="12">
        <f t="shared" si="13"/>
        <v>5</v>
      </c>
    </row>
    <row r="192" ht="20.25" customHeight="1" spans="1:6">
      <c r="A192" s="12" t="s">
        <v>256</v>
      </c>
      <c r="B192" s="12">
        <f>B193</f>
        <v>447</v>
      </c>
      <c r="C192" s="12">
        <f>C193</f>
        <v>447</v>
      </c>
      <c r="D192" s="12">
        <f t="shared" si="11"/>
        <v>0</v>
      </c>
      <c r="E192" s="13">
        <f t="shared" si="12"/>
        <v>0</v>
      </c>
      <c r="F192" s="12">
        <f t="shared" si="13"/>
        <v>447</v>
      </c>
    </row>
    <row r="193" ht="20.25" customHeight="1" spans="1:6">
      <c r="A193" s="12" t="s">
        <v>257</v>
      </c>
      <c r="B193" s="12">
        <v>447</v>
      </c>
      <c r="C193" s="12">
        <v>447</v>
      </c>
      <c r="D193" s="12">
        <f t="shared" si="11"/>
        <v>0</v>
      </c>
      <c r="E193" s="13">
        <f t="shared" si="12"/>
        <v>0</v>
      </c>
      <c r="F193" s="12">
        <f t="shared" si="13"/>
        <v>447</v>
      </c>
    </row>
    <row r="194" ht="20.25" customHeight="1" spans="1:6">
      <c r="A194" s="12" t="s">
        <v>258</v>
      </c>
      <c r="B194" s="12">
        <f>SUM(B195:B195)</f>
        <v>900</v>
      </c>
      <c r="C194" s="12">
        <f>SUM(C195:C195)</f>
        <v>620</v>
      </c>
      <c r="D194" s="12">
        <f t="shared" si="11"/>
        <v>-280</v>
      </c>
      <c r="E194" s="13">
        <f t="shared" si="12"/>
        <v>-31.1111111111111</v>
      </c>
      <c r="F194" s="12">
        <f t="shared" si="13"/>
        <v>620</v>
      </c>
    </row>
    <row r="195" ht="20.25" customHeight="1" spans="1:6">
      <c r="A195" s="12" t="s">
        <v>259</v>
      </c>
      <c r="B195" s="12">
        <v>900</v>
      </c>
      <c r="C195" s="12">
        <v>620</v>
      </c>
      <c r="D195" s="12">
        <f t="shared" si="11"/>
        <v>-280</v>
      </c>
      <c r="E195" s="13">
        <f t="shared" si="12"/>
        <v>-31.1111111111111</v>
      </c>
      <c r="F195" s="12">
        <f t="shared" si="13"/>
        <v>620</v>
      </c>
    </row>
    <row r="196" ht="20.25" customHeight="1" spans="1:7">
      <c r="A196" s="12" t="s">
        <v>260</v>
      </c>
      <c r="B196" s="12">
        <f>SUM(B197:B202)</f>
        <v>1086</v>
      </c>
      <c r="C196" s="12">
        <f>SUM(C197:C202)</f>
        <v>1147</v>
      </c>
      <c r="D196" s="12">
        <f>SUM(D197:D202)</f>
        <v>61</v>
      </c>
      <c r="E196" s="13">
        <f t="shared" si="12"/>
        <v>5.61694290976059</v>
      </c>
      <c r="F196" s="12">
        <f>SUM(F197:F202)</f>
        <v>1961</v>
      </c>
      <c r="G196">
        <f>SUM(G197:G202)</f>
        <v>814</v>
      </c>
    </row>
    <row r="197" ht="20.25" customHeight="1" spans="1:6">
      <c r="A197" s="12" t="s">
        <v>261</v>
      </c>
      <c r="B197" s="12"/>
      <c r="C197" s="12"/>
      <c r="D197" s="12">
        <f t="shared" si="11"/>
        <v>0</v>
      </c>
      <c r="E197" s="13"/>
      <c r="F197" s="12">
        <f t="shared" si="13"/>
        <v>0</v>
      </c>
    </row>
    <row r="198" ht="20.25" customHeight="1" spans="1:6">
      <c r="A198" s="12" t="s">
        <v>262</v>
      </c>
      <c r="B198" s="12"/>
      <c r="C198" s="12"/>
      <c r="D198" s="12">
        <f t="shared" si="11"/>
        <v>0</v>
      </c>
      <c r="E198" s="13"/>
      <c r="F198" s="12">
        <f t="shared" si="13"/>
        <v>0</v>
      </c>
    </row>
    <row r="199" ht="20.25" customHeight="1" spans="1:6">
      <c r="A199" s="12" t="s">
        <v>263</v>
      </c>
      <c r="B199" s="12">
        <v>514</v>
      </c>
      <c r="C199" s="12">
        <v>429</v>
      </c>
      <c r="D199" s="12">
        <f t="shared" si="11"/>
        <v>-85</v>
      </c>
      <c r="E199" s="13">
        <f t="shared" si="12"/>
        <v>-16.5369649805447</v>
      </c>
      <c r="F199" s="12">
        <f t="shared" si="13"/>
        <v>429</v>
      </c>
    </row>
    <row r="200" ht="20.25" customHeight="1" spans="1:6">
      <c r="A200" s="12" t="s">
        <v>264</v>
      </c>
      <c r="B200" s="12">
        <v>288</v>
      </c>
      <c r="C200" s="12">
        <v>301</v>
      </c>
      <c r="D200" s="12">
        <f t="shared" si="11"/>
        <v>13</v>
      </c>
      <c r="E200" s="13">
        <f t="shared" si="12"/>
        <v>4.51388888888889</v>
      </c>
      <c r="F200" s="12">
        <f t="shared" si="13"/>
        <v>301</v>
      </c>
    </row>
    <row r="201" ht="20.25" customHeight="1" spans="1:6">
      <c r="A201" s="12" t="s">
        <v>265</v>
      </c>
      <c r="B201" s="12">
        <v>152</v>
      </c>
      <c r="C201" s="12">
        <v>240</v>
      </c>
      <c r="D201" s="12">
        <f t="shared" si="11"/>
        <v>88</v>
      </c>
      <c r="E201" s="13">
        <f t="shared" si="12"/>
        <v>57.8947368421053</v>
      </c>
      <c r="F201" s="12">
        <f t="shared" si="13"/>
        <v>240</v>
      </c>
    </row>
    <row r="202" ht="20.25" customHeight="1" spans="1:7">
      <c r="A202" s="12" t="s">
        <v>266</v>
      </c>
      <c r="B202" s="12">
        <v>132</v>
      </c>
      <c r="C202" s="12">
        <v>177</v>
      </c>
      <c r="D202" s="12">
        <f t="shared" si="11"/>
        <v>45</v>
      </c>
      <c r="E202" s="13"/>
      <c r="F202" s="12">
        <f t="shared" si="13"/>
        <v>991</v>
      </c>
      <c r="G202">
        <v>814</v>
      </c>
    </row>
    <row r="203" ht="20.25" customHeight="1" spans="1:6">
      <c r="A203" s="12" t="s">
        <v>267</v>
      </c>
      <c r="B203" s="12">
        <f>SUM(B204:B205)</f>
        <v>628</v>
      </c>
      <c r="C203" s="12">
        <f>SUM(C204:C205)</f>
        <v>0</v>
      </c>
      <c r="D203" s="12">
        <f>SUM(D204:D205)</f>
        <v>-628</v>
      </c>
      <c r="E203" s="13">
        <f t="shared" si="12"/>
        <v>-100</v>
      </c>
      <c r="F203" s="12">
        <f t="shared" si="13"/>
        <v>0</v>
      </c>
    </row>
    <row r="204" ht="20.25" customHeight="1" spans="1:6">
      <c r="A204" s="12" t="s">
        <v>268</v>
      </c>
      <c r="B204" s="12">
        <v>628</v>
      </c>
      <c r="C204" s="12"/>
      <c r="D204" s="12">
        <f t="shared" si="11"/>
        <v>-628</v>
      </c>
      <c r="E204" s="13">
        <f t="shared" si="12"/>
        <v>-100</v>
      </c>
      <c r="F204" s="12">
        <f t="shared" si="13"/>
        <v>0</v>
      </c>
    </row>
    <row r="205" ht="20.25" customHeight="1" spans="1:6">
      <c r="A205" s="12" t="s">
        <v>269</v>
      </c>
      <c r="B205" s="12"/>
      <c r="C205" s="12"/>
      <c r="D205" s="12">
        <f t="shared" si="11"/>
        <v>0</v>
      </c>
      <c r="E205" s="13" t="e">
        <f t="shared" si="12"/>
        <v>#DIV/0!</v>
      </c>
      <c r="F205" s="12">
        <f t="shared" si="13"/>
        <v>0</v>
      </c>
    </row>
    <row r="206" ht="20.25" customHeight="1" spans="1:7">
      <c r="A206" s="12" t="s">
        <v>270</v>
      </c>
      <c r="B206" s="12">
        <f>SUM(B207:B211)</f>
        <v>931</v>
      </c>
      <c r="C206" s="12">
        <f>SUM(C207:C211)</f>
        <v>355</v>
      </c>
      <c r="D206" s="12">
        <f>SUM(D207:D211)</f>
        <v>-576</v>
      </c>
      <c r="E206" s="13">
        <f t="shared" si="12"/>
        <v>-61.8689581095596</v>
      </c>
      <c r="F206" s="12">
        <f>SUM(F207:F211)</f>
        <v>455</v>
      </c>
      <c r="G206">
        <f>SUM(G207:G211)</f>
        <v>100</v>
      </c>
    </row>
    <row r="207" ht="20.25" customHeight="1" spans="1:7">
      <c r="A207" s="12" t="s">
        <v>271</v>
      </c>
      <c r="B207" s="12">
        <v>77</v>
      </c>
      <c r="C207" s="12">
        <v>77</v>
      </c>
      <c r="D207" s="12">
        <f t="shared" si="11"/>
        <v>0</v>
      </c>
      <c r="E207" s="13">
        <f t="shared" si="12"/>
        <v>0</v>
      </c>
      <c r="F207" s="12">
        <f t="shared" si="13"/>
        <v>177</v>
      </c>
      <c r="G207">
        <v>100</v>
      </c>
    </row>
    <row r="208" ht="20.25" customHeight="1" spans="1:6">
      <c r="A208" s="12" t="s">
        <v>272</v>
      </c>
      <c r="B208" s="12">
        <v>60</v>
      </c>
      <c r="C208" s="12">
        <v>36</v>
      </c>
      <c r="D208" s="12">
        <f t="shared" si="11"/>
        <v>-24</v>
      </c>
      <c r="E208" s="13"/>
      <c r="F208" s="12">
        <f t="shared" si="13"/>
        <v>36</v>
      </c>
    </row>
    <row r="209" ht="20.25" customHeight="1" spans="1:6">
      <c r="A209" s="12" t="s">
        <v>273</v>
      </c>
      <c r="B209" s="12">
        <v>577</v>
      </c>
      <c r="C209" s="12"/>
      <c r="D209" s="12">
        <f t="shared" si="11"/>
        <v>-577</v>
      </c>
      <c r="E209" s="13">
        <f t="shared" si="12"/>
        <v>-100</v>
      </c>
      <c r="F209" s="12">
        <f t="shared" si="13"/>
        <v>0</v>
      </c>
    </row>
    <row r="210" ht="20.25" customHeight="1" spans="1:6">
      <c r="A210" s="12" t="s">
        <v>274</v>
      </c>
      <c r="B210" s="12">
        <v>196</v>
      </c>
      <c r="C210" s="12">
        <v>242</v>
      </c>
      <c r="D210" s="12">
        <f t="shared" si="11"/>
        <v>46</v>
      </c>
      <c r="E210" s="13">
        <f t="shared" si="12"/>
        <v>23.469387755102</v>
      </c>
      <c r="F210" s="12">
        <f t="shared" si="13"/>
        <v>242</v>
      </c>
    </row>
    <row r="211" ht="20.25" customHeight="1" spans="1:6">
      <c r="A211" s="12" t="s">
        <v>275</v>
      </c>
      <c r="B211" s="12">
        <v>21</v>
      </c>
      <c r="C211" s="12"/>
      <c r="D211" s="12">
        <f t="shared" ref="D211:D302" si="14">C211-B211</f>
        <v>-21</v>
      </c>
      <c r="E211" s="13">
        <f t="shared" si="12"/>
        <v>-100</v>
      </c>
      <c r="F211" s="12">
        <f t="shared" si="13"/>
        <v>0</v>
      </c>
    </row>
    <row r="212" ht="20.25" customHeight="1" spans="1:7">
      <c r="A212" s="12" t="s">
        <v>276</v>
      </c>
      <c r="B212" s="12">
        <f>SUM(B213:B217)</f>
        <v>50</v>
      </c>
      <c r="C212" s="12">
        <f>SUM(C213:C217)</f>
        <v>66</v>
      </c>
      <c r="D212" s="12">
        <f>SUM(D213:D217)</f>
        <v>16</v>
      </c>
      <c r="E212" s="13">
        <f t="shared" si="12"/>
        <v>32</v>
      </c>
      <c r="F212" s="12">
        <f>SUM(F213:F217)</f>
        <v>88</v>
      </c>
      <c r="G212">
        <f>SUM(G213:G217)</f>
        <v>22</v>
      </c>
    </row>
    <row r="213" ht="20.25" customHeight="1" spans="1:6">
      <c r="A213" s="12" t="s">
        <v>277</v>
      </c>
      <c r="B213" s="12">
        <v>50</v>
      </c>
      <c r="C213" s="12">
        <v>66</v>
      </c>
      <c r="D213" s="12">
        <f t="shared" si="14"/>
        <v>16</v>
      </c>
      <c r="E213" s="13">
        <f t="shared" si="12"/>
        <v>32</v>
      </c>
      <c r="F213" s="12">
        <f t="shared" si="13"/>
        <v>66</v>
      </c>
    </row>
    <row r="214" ht="20.25" customHeight="1" spans="1:6">
      <c r="A214" s="12" t="s">
        <v>80</v>
      </c>
      <c r="B214" s="12"/>
      <c r="C214" s="12"/>
      <c r="D214" s="12">
        <f t="shared" si="14"/>
        <v>0</v>
      </c>
      <c r="E214" s="13"/>
      <c r="F214" s="12">
        <f t="shared" si="13"/>
        <v>0</v>
      </c>
    </row>
    <row r="215" ht="20.25" customHeight="1" spans="1:7">
      <c r="A215" s="12" t="s">
        <v>278</v>
      </c>
      <c r="B215" s="12"/>
      <c r="C215" s="12"/>
      <c r="D215" s="12">
        <f t="shared" si="14"/>
        <v>0</v>
      </c>
      <c r="E215" s="13"/>
      <c r="F215" s="12">
        <f t="shared" si="13"/>
        <v>12</v>
      </c>
      <c r="G215">
        <v>12</v>
      </c>
    </row>
    <row r="216" ht="20.25" customHeight="1" spans="1:7">
      <c r="A216" s="12" t="s">
        <v>279</v>
      </c>
      <c r="B216" s="12"/>
      <c r="C216" s="12"/>
      <c r="D216" s="12"/>
      <c r="E216" s="13"/>
      <c r="F216" s="12">
        <f t="shared" si="13"/>
        <v>10</v>
      </c>
      <c r="G216">
        <v>10</v>
      </c>
    </row>
    <row r="217" ht="20.25" customHeight="1" spans="1:6">
      <c r="A217" s="12" t="s">
        <v>280</v>
      </c>
      <c r="B217" s="12"/>
      <c r="C217" s="12"/>
      <c r="D217" s="12">
        <f t="shared" si="14"/>
        <v>0</v>
      </c>
      <c r="E217" s="13"/>
      <c r="F217" s="12">
        <f t="shared" si="13"/>
        <v>0</v>
      </c>
    </row>
    <row r="218" ht="20.25" customHeight="1" spans="1:6">
      <c r="A218" s="12" t="s">
        <v>281</v>
      </c>
      <c r="B218" s="12">
        <f>SUM(B219:B220)</f>
        <v>19</v>
      </c>
      <c r="C218" s="12">
        <f>SUM(C219:C220)</f>
        <v>22</v>
      </c>
      <c r="D218" s="12">
        <f t="shared" si="14"/>
        <v>3</v>
      </c>
      <c r="E218" s="13">
        <f t="shared" si="12"/>
        <v>15.7894736842105</v>
      </c>
      <c r="F218" s="12">
        <f t="shared" si="13"/>
        <v>22</v>
      </c>
    </row>
    <row r="219" ht="20.25" customHeight="1" spans="1:6">
      <c r="A219" s="12" t="s">
        <v>157</v>
      </c>
      <c r="B219" s="12">
        <v>19</v>
      </c>
      <c r="C219" s="12">
        <v>22</v>
      </c>
      <c r="D219" s="12">
        <f t="shared" si="14"/>
        <v>3</v>
      </c>
      <c r="E219" s="13">
        <f t="shared" si="12"/>
        <v>15.7894736842105</v>
      </c>
      <c r="F219" s="12">
        <f t="shared" si="13"/>
        <v>22</v>
      </c>
    </row>
    <row r="220" ht="20.25" customHeight="1" spans="1:6">
      <c r="A220" s="12" t="s">
        <v>80</v>
      </c>
      <c r="B220" s="12"/>
      <c r="C220" s="12"/>
      <c r="D220" s="12">
        <f t="shared" si="14"/>
        <v>0</v>
      </c>
      <c r="E220" s="13"/>
      <c r="F220" s="12">
        <f t="shared" si="13"/>
        <v>0</v>
      </c>
    </row>
    <row r="221" ht="20.25" customHeight="1" spans="1:7">
      <c r="A221" s="12" t="s">
        <v>282</v>
      </c>
      <c r="B221" s="12">
        <f>SUM(B222:B223)</f>
        <v>1013</v>
      </c>
      <c r="C221" s="12">
        <f>SUM(C222:C223)</f>
        <v>2423</v>
      </c>
      <c r="D221" s="12">
        <f>SUM(D222:D223)</f>
        <v>1410</v>
      </c>
      <c r="E221" s="13">
        <f t="shared" si="12"/>
        <v>139.190523198421</v>
      </c>
      <c r="F221" s="12">
        <f>SUM(F222:F223)</f>
        <v>4423</v>
      </c>
      <c r="G221">
        <f>SUM(G222:G223)</f>
        <v>2000</v>
      </c>
    </row>
    <row r="222" ht="20.25" customHeight="1" spans="1:7">
      <c r="A222" s="12" t="s">
        <v>283</v>
      </c>
      <c r="B222" s="12">
        <v>199</v>
      </c>
      <c r="C222" s="12">
        <v>417</v>
      </c>
      <c r="D222" s="12">
        <f t="shared" si="14"/>
        <v>218</v>
      </c>
      <c r="E222" s="13">
        <f t="shared" si="12"/>
        <v>109.547738693467</v>
      </c>
      <c r="F222" s="12">
        <f t="shared" si="13"/>
        <v>1417</v>
      </c>
      <c r="G222">
        <v>1000</v>
      </c>
    </row>
    <row r="223" ht="20.25" customHeight="1" spans="1:7">
      <c r="A223" s="12" t="s">
        <v>284</v>
      </c>
      <c r="B223" s="12">
        <v>814</v>
      </c>
      <c r="C223" s="12">
        <v>2006</v>
      </c>
      <c r="D223" s="12">
        <f t="shared" si="14"/>
        <v>1192</v>
      </c>
      <c r="E223" s="13">
        <f t="shared" si="12"/>
        <v>146.437346437346</v>
      </c>
      <c r="F223" s="12">
        <f t="shared" si="13"/>
        <v>3006</v>
      </c>
      <c r="G223">
        <v>1000</v>
      </c>
    </row>
    <row r="224" ht="20.25" customHeight="1" spans="1:7">
      <c r="A224" s="12" t="s">
        <v>285</v>
      </c>
      <c r="B224" s="12">
        <f>SUM(B225:B226)</f>
        <v>170</v>
      </c>
      <c r="C224" s="12">
        <f>SUM(C225:C226)</f>
        <v>224</v>
      </c>
      <c r="D224" s="12">
        <f>SUM(D225:D226)</f>
        <v>54</v>
      </c>
      <c r="E224" s="13">
        <f t="shared" si="12"/>
        <v>31.7647058823529</v>
      </c>
      <c r="F224" s="12">
        <f>SUM(F225:F226)</f>
        <v>375</v>
      </c>
      <c r="G224">
        <f>SUM(G225:G226)</f>
        <v>151</v>
      </c>
    </row>
    <row r="225" ht="20.25" customHeight="1" spans="1:7">
      <c r="A225" s="12" t="s">
        <v>286</v>
      </c>
      <c r="B225" s="12">
        <v>170</v>
      </c>
      <c r="C225" s="12">
        <v>224</v>
      </c>
      <c r="D225" s="12">
        <f t="shared" si="14"/>
        <v>54</v>
      </c>
      <c r="E225" s="13">
        <f t="shared" si="12"/>
        <v>31.7647058823529</v>
      </c>
      <c r="F225" s="12">
        <f t="shared" si="13"/>
        <v>375</v>
      </c>
      <c r="G225">
        <v>151</v>
      </c>
    </row>
    <row r="226" ht="20.25" customHeight="1" spans="1:6">
      <c r="A226" s="12" t="s">
        <v>287</v>
      </c>
      <c r="B226" s="12"/>
      <c r="C226" s="12"/>
      <c r="D226" s="12">
        <f t="shared" si="14"/>
        <v>0</v>
      </c>
      <c r="E226" s="13"/>
      <c r="F226" s="12">
        <f t="shared" si="13"/>
        <v>0</v>
      </c>
    </row>
    <row r="227" ht="20.25" customHeight="1" spans="1:7">
      <c r="A227" s="12" t="s">
        <v>288</v>
      </c>
      <c r="B227" s="12">
        <f>SUM(B228:B229)</f>
        <v>776</v>
      </c>
      <c r="C227" s="12">
        <f>SUM(C228:C229)</f>
        <v>648</v>
      </c>
      <c r="D227" s="12">
        <f>SUM(D228:D229)</f>
        <v>-128</v>
      </c>
      <c r="E227" s="13">
        <f t="shared" si="12"/>
        <v>-16.4948453608247</v>
      </c>
      <c r="F227" s="12">
        <f>SUM(F228:F229)</f>
        <v>1627</v>
      </c>
      <c r="G227">
        <f>SUM(G228:G229)</f>
        <v>979</v>
      </c>
    </row>
    <row r="228" ht="20.25" customHeight="1" spans="1:6">
      <c r="A228" s="12" t="s">
        <v>289</v>
      </c>
      <c r="B228" s="12">
        <v>64</v>
      </c>
      <c r="C228" s="12"/>
      <c r="D228" s="12">
        <f t="shared" si="14"/>
        <v>-64</v>
      </c>
      <c r="E228" s="13">
        <f t="shared" si="12"/>
        <v>-100</v>
      </c>
      <c r="F228" s="12">
        <f t="shared" si="13"/>
        <v>0</v>
      </c>
    </row>
    <row r="229" ht="20.25" customHeight="1" spans="1:7">
      <c r="A229" s="12" t="s">
        <v>290</v>
      </c>
      <c r="B229" s="12">
        <v>712</v>
      </c>
      <c r="C229" s="12">
        <v>648</v>
      </c>
      <c r="D229" s="12">
        <f t="shared" si="14"/>
        <v>-64</v>
      </c>
      <c r="E229" s="13"/>
      <c r="F229" s="12">
        <f t="shared" si="13"/>
        <v>1627</v>
      </c>
      <c r="G229">
        <v>979</v>
      </c>
    </row>
    <row r="230" ht="20.25" customHeight="1" spans="1:7">
      <c r="A230" s="12" t="s">
        <v>291</v>
      </c>
      <c r="B230" s="12">
        <f>SUM(B231:B232)</f>
        <v>282</v>
      </c>
      <c r="C230" s="12">
        <f>SUM(C231:C232)</f>
        <v>284</v>
      </c>
      <c r="D230" s="12">
        <f>SUM(D231:D232)</f>
        <v>2</v>
      </c>
      <c r="E230" s="13">
        <f t="shared" si="12"/>
        <v>0.709219858156028</v>
      </c>
      <c r="F230" s="12">
        <f>SUM(F231:F232)</f>
        <v>284</v>
      </c>
      <c r="G230">
        <f>SUM(G231:G232)</f>
        <v>0</v>
      </c>
    </row>
    <row r="231" ht="20.25" customHeight="1" spans="1:6">
      <c r="A231" s="12" t="s">
        <v>292</v>
      </c>
      <c r="B231" s="12">
        <v>6</v>
      </c>
      <c r="C231" s="12"/>
      <c r="D231" s="12">
        <f t="shared" si="14"/>
        <v>-6</v>
      </c>
      <c r="E231" s="13">
        <f t="shared" si="12"/>
        <v>-100</v>
      </c>
      <c r="F231" s="12">
        <f t="shared" si="13"/>
        <v>0</v>
      </c>
    </row>
    <row r="232" ht="20.25" customHeight="1" spans="1:6">
      <c r="A232" s="12" t="s">
        <v>293</v>
      </c>
      <c r="B232" s="12">
        <v>276</v>
      </c>
      <c r="C232" s="12">
        <v>284</v>
      </c>
      <c r="D232" s="12">
        <f t="shared" si="14"/>
        <v>8</v>
      </c>
      <c r="E232" s="13">
        <f t="shared" si="12"/>
        <v>2.89855072463768</v>
      </c>
      <c r="F232" s="12">
        <f t="shared" si="13"/>
        <v>284</v>
      </c>
    </row>
    <row r="233" ht="20.25" customHeight="1" spans="1:7">
      <c r="A233" s="12" t="s">
        <v>294</v>
      </c>
      <c r="B233" s="12">
        <f>SUM(B234:B235)</f>
        <v>958</v>
      </c>
      <c r="C233" s="12">
        <f>SUM(C234:C235)</f>
        <v>994</v>
      </c>
      <c r="D233" s="12">
        <f>SUM(D234:D235)</f>
        <v>36</v>
      </c>
      <c r="E233" s="13">
        <f t="shared" si="12"/>
        <v>3.75782881002088</v>
      </c>
      <c r="F233" s="12">
        <f>SUM(F234:F235)</f>
        <v>6295</v>
      </c>
      <c r="G233">
        <f>SUM(G234:G235)</f>
        <v>5301</v>
      </c>
    </row>
    <row r="234" ht="20.25" customHeight="1" spans="1:6">
      <c r="A234" s="12" t="s">
        <v>295</v>
      </c>
      <c r="B234" s="12"/>
      <c r="C234" s="12"/>
      <c r="D234" s="12"/>
      <c r="E234" s="13"/>
      <c r="F234" s="12">
        <f t="shared" si="13"/>
        <v>0</v>
      </c>
    </row>
    <row r="235" ht="20.25" customHeight="1" spans="1:7">
      <c r="A235" s="12" t="s">
        <v>296</v>
      </c>
      <c r="B235" s="12">
        <v>958</v>
      </c>
      <c r="C235" s="12">
        <v>994</v>
      </c>
      <c r="D235" s="12">
        <f>C235-B235</f>
        <v>36</v>
      </c>
      <c r="E235" s="13">
        <f t="shared" si="12"/>
        <v>3.75782881002088</v>
      </c>
      <c r="F235" s="12">
        <f t="shared" si="13"/>
        <v>6295</v>
      </c>
      <c r="G235">
        <v>5301</v>
      </c>
    </row>
    <row r="236" ht="20.25" customHeight="1" spans="1:6">
      <c r="A236" s="12" t="s">
        <v>297</v>
      </c>
      <c r="B236" s="12">
        <f>SUM(B237:B240)</f>
        <v>46</v>
      </c>
      <c r="C236" s="12">
        <f>SUM(C237:C240)</f>
        <v>372</v>
      </c>
      <c r="D236" s="12">
        <f>SUM(D237:D240)</f>
        <v>326</v>
      </c>
      <c r="E236" s="13">
        <f t="shared" si="12"/>
        <v>708.695652173913</v>
      </c>
      <c r="F236" s="12">
        <f t="shared" si="13"/>
        <v>372</v>
      </c>
    </row>
    <row r="237" ht="20.25" customHeight="1" spans="1:6">
      <c r="A237" s="12" t="s">
        <v>157</v>
      </c>
      <c r="B237" s="12">
        <v>37</v>
      </c>
      <c r="C237" s="12">
        <v>43</v>
      </c>
      <c r="D237" s="12">
        <f>C237-B237</f>
        <v>6</v>
      </c>
      <c r="E237" s="13"/>
      <c r="F237" s="12">
        <f t="shared" si="13"/>
        <v>43</v>
      </c>
    </row>
    <row r="238" ht="20.25" customHeight="1" spans="1:6">
      <c r="A238" s="12" t="s">
        <v>298</v>
      </c>
      <c r="B238" s="12"/>
      <c r="C238" s="12"/>
      <c r="D238" s="12">
        <f>C238-B238</f>
        <v>0</v>
      </c>
      <c r="E238" s="13" t="e">
        <f t="shared" si="12"/>
        <v>#DIV/0!</v>
      </c>
      <c r="F238" s="12">
        <f t="shared" si="13"/>
        <v>0</v>
      </c>
    </row>
    <row r="239" ht="20.25" customHeight="1" spans="1:6">
      <c r="A239" s="12" t="s">
        <v>100</v>
      </c>
      <c r="B239" s="12">
        <v>3</v>
      </c>
      <c r="C239" s="12">
        <v>200</v>
      </c>
      <c r="D239" s="12">
        <f>C239-B239</f>
        <v>197</v>
      </c>
      <c r="E239" s="13"/>
      <c r="F239" s="12">
        <f t="shared" si="13"/>
        <v>200</v>
      </c>
    </row>
    <row r="240" ht="20.25" customHeight="1" spans="1:6">
      <c r="A240" s="12" t="s">
        <v>299</v>
      </c>
      <c r="B240" s="12">
        <v>6</v>
      </c>
      <c r="C240" s="12">
        <v>129</v>
      </c>
      <c r="D240" s="12">
        <f>C240-B240</f>
        <v>123</v>
      </c>
      <c r="E240" s="13"/>
      <c r="F240" s="12">
        <f t="shared" si="13"/>
        <v>129</v>
      </c>
    </row>
    <row r="241" ht="20.25" customHeight="1" spans="1:7">
      <c r="A241" s="12" t="s">
        <v>300</v>
      </c>
      <c r="B241" s="12">
        <f>B242+B245+B249+B252+B259+B263+B267+B271+B273+B275+B277</f>
        <v>8442</v>
      </c>
      <c r="C241" s="12">
        <f>C242+C245+C249+C252+C259+C263+C267+C271+C273+C275+C277</f>
        <v>8151</v>
      </c>
      <c r="D241" s="12">
        <f>D242+D245+D249+D252+D259+D263+D267+D271+D273+D275+D277</f>
        <v>-291</v>
      </c>
      <c r="E241" s="13">
        <f t="shared" si="12"/>
        <v>-3.44705046197583</v>
      </c>
      <c r="F241" s="12">
        <f>F242+F245+F249+F252+F259+F263+F267+F271+F273+F275+F277</f>
        <v>9619</v>
      </c>
      <c r="G241">
        <f>G242+G245+G249+G252+G259+G263+G267+G271+G273+G275+G277</f>
        <v>1468</v>
      </c>
    </row>
    <row r="242" ht="20.25" customHeight="1" spans="1:7">
      <c r="A242" s="12" t="s">
        <v>301</v>
      </c>
      <c r="B242" s="12">
        <f>SUM(B243:B244)</f>
        <v>103</v>
      </c>
      <c r="C242" s="12">
        <f>SUM(C243:C244)</f>
        <v>127</v>
      </c>
      <c r="D242" s="12">
        <f>SUM(D243:D244)</f>
        <v>24</v>
      </c>
      <c r="E242" s="13">
        <f t="shared" si="12"/>
        <v>23.3009708737864</v>
      </c>
      <c r="F242" s="12">
        <f>SUM(F243:F244)</f>
        <v>127</v>
      </c>
      <c r="G242">
        <f>SUM(G243:G244)</f>
        <v>0</v>
      </c>
    </row>
    <row r="243" ht="20.25" customHeight="1" spans="1:6">
      <c r="A243" s="12" t="s">
        <v>302</v>
      </c>
      <c r="B243" s="12">
        <v>103</v>
      </c>
      <c r="C243" s="12">
        <v>127</v>
      </c>
      <c r="D243" s="12">
        <f t="shared" si="14"/>
        <v>24</v>
      </c>
      <c r="E243" s="13">
        <f t="shared" si="12"/>
        <v>23.3009708737864</v>
      </c>
      <c r="F243" s="12">
        <f t="shared" si="13"/>
        <v>127</v>
      </c>
    </row>
    <row r="244" ht="20.25" customHeight="1" spans="1:6">
      <c r="A244" s="12" t="s">
        <v>303</v>
      </c>
      <c r="B244" s="12"/>
      <c r="C244" s="12"/>
      <c r="D244" s="12">
        <f t="shared" si="14"/>
        <v>0</v>
      </c>
      <c r="E244" s="13"/>
      <c r="F244" s="12">
        <f t="shared" si="13"/>
        <v>0</v>
      </c>
    </row>
    <row r="245" ht="20.25" customHeight="1" spans="1:7">
      <c r="A245" s="12" t="s">
        <v>304</v>
      </c>
      <c r="B245" s="12">
        <f>SUM(B246:B247)</f>
        <v>856</v>
      </c>
      <c r="C245" s="12">
        <f>SUM(C246:C248)</f>
        <v>0</v>
      </c>
      <c r="D245" s="12">
        <f t="shared" si="14"/>
        <v>-856</v>
      </c>
      <c r="E245" s="13">
        <f t="shared" si="12"/>
        <v>-100</v>
      </c>
      <c r="F245" s="12">
        <f t="shared" si="13"/>
        <v>180</v>
      </c>
      <c r="G245">
        <f>SUM(G246:G248)</f>
        <v>180</v>
      </c>
    </row>
    <row r="246" ht="20.25" customHeight="1" spans="1:6">
      <c r="A246" s="12" t="s">
        <v>305</v>
      </c>
      <c r="B246" s="12">
        <v>856</v>
      </c>
      <c r="C246" s="12"/>
      <c r="D246" s="12">
        <f t="shared" si="14"/>
        <v>-856</v>
      </c>
      <c r="E246" s="13">
        <f t="shared" si="12"/>
        <v>-100</v>
      </c>
      <c r="F246" s="12">
        <f t="shared" si="13"/>
        <v>0</v>
      </c>
    </row>
    <row r="247" ht="20.25" customHeight="1" spans="1:6">
      <c r="A247" s="12" t="s">
        <v>306</v>
      </c>
      <c r="B247" s="12"/>
      <c r="C247" s="12"/>
      <c r="D247" s="12">
        <f t="shared" si="14"/>
        <v>0</v>
      </c>
      <c r="E247" s="13"/>
      <c r="F247" s="12">
        <f t="shared" si="13"/>
        <v>0</v>
      </c>
    </row>
    <row r="248" ht="20.25" customHeight="1" spans="1:7">
      <c r="A248" s="12" t="s">
        <v>307</v>
      </c>
      <c r="B248" s="12"/>
      <c r="C248" s="12"/>
      <c r="D248" s="12">
        <f t="shared" si="14"/>
        <v>0</v>
      </c>
      <c r="E248" s="13"/>
      <c r="F248" s="12">
        <f t="shared" si="13"/>
        <v>180</v>
      </c>
      <c r="G248">
        <v>180</v>
      </c>
    </row>
    <row r="249" ht="20.25" customHeight="1" spans="1:7">
      <c r="A249" s="12" t="s">
        <v>308</v>
      </c>
      <c r="B249" s="12">
        <f>SUM(B250:B251)</f>
        <v>1396</v>
      </c>
      <c r="C249" s="12">
        <f>SUM(C250:C251)</f>
        <v>1116</v>
      </c>
      <c r="D249" s="12">
        <f>SUM(D250:D251)</f>
        <v>-280</v>
      </c>
      <c r="E249" s="13">
        <f t="shared" ref="E249:E314" si="15">D249/B249*100</f>
        <v>-20.0573065902579</v>
      </c>
      <c r="F249" s="12">
        <f>SUM(F250:F251)</f>
        <v>1263</v>
      </c>
      <c r="G249">
        <f>SUM(G250:G251)</f>
        <v>147</v>
      </c>
    </row>
    <row r="250" ht="20.25" customHeight="1" spans="1:6">
      <c r="A250" s="12" t="s">
        <v>309</v>
      </c>
      <c r="B250" s="12"/>
      <c r="C250" s="12">
        <v>616</v>
      </c>
      <c r="D250" s="12">
        <f t="shared" si="14"/>
        <v>616</v>
      </c>
      <c r="E250" s="13" t="e">
        <f t="shared" si="15"/>
        <v>#DIV/0!</v>
      </c>
      <c r="F250" s="12">
        <f t="shared" si="13"/>
        <v>616</v>
      </c>
    </row>
    <row r="251" ht="20.25" customHeight="1" spans="1:7">
      <c r="A251" s="12" t="s">
        <v>310</v>
      </c>
      <c r="B251" s="12">
        <v>1396</v>
      </c>
      <c r="C251" s="12">
        <v>500</v>
      </c>
      <c r="D251" s="12">
        <f t="shared" si="14"/>
        <v>-896</v>
      </c>
      <c r="E251" s="13">
        <f t="shared" si="15"/>
        <v>-64.1833810888252</v>
      </c>
      <c r="F251" s="12">
        <f t="shared" si="13"/>
        <v>647</v>
      </c>
      <c r="G251">
        <v>147</v>
      </c>
    </row>
    <row r="252" ht="20.25" customHeight="1" spans="1:7">
      <c r="A252" s="12" t="s">
        <v>311</v>
      </c>
      <c r="B252" s="12">
        <f>SUM(B253:B258)</f>
        <v>1026</v>
      </c>
      <c r="C252" s="12">
        <f>SUM(C253:C258)</f>
        <v>1079</v>
      </c>
      <c r="D252" s="12">
        <f>SUM(D253:D258)</f>
        <v>53</v>
      </c>
      <c r="E252" s="13">
        <f t="shared" si="15"/>
        <v>5.16569200779727</v>
      </c>
      <c r="F252" s="12">
        <f>SUM(F253:F258)</f>
        <v>1911</v>
      </c>
      <c r="G252">
        <f>SUM(G253:G258)</f>
        <v>832</v>
      </c>
    </row>
    <row r="253" ht="20.25" customHeight="1" spans="1:6">
      <c r="A253" s="12" t="s">
        <v>312</v>
      </c>
      <c r="B253" s="12">
        <v>272</v>
      </c>
      <c r="C253" s="12">
        <v>295</v>
      </c>
      <c r="D253" s="12">
        <f t="shared" si="14"/>
        <v>23</v>
      </c>
      <c r="E253" s="13">
        <f t="shared" si="15"/>
        <v>8.45588235294118</v>
      </c>
      <c r="F253" s="12">
        <f t="shared" ref="F253:F316" si="16">C253+G253</f>
        <v>295</v>
      </c>
    </row>
    <row r="254" ht="20.25" customHeight="1" spans="1:6">
      <c r="A254" s="12" t="s">
        <v>313</v>
      </c>
      <c r="B254" s="12">
        <v>83</v>
      </c>
      <c r="C254" s="12">
        <v>91</v>
      </c>
      <c r="D254" s="12">
        <f t="shared" si="14"/>
        <v>8</v>
      </c>
      <c r="E254" s="13">
        <f t="shared" si="15"/>
        <v>9.63855421686747</v>
      </c>
      <c r="F254" s="12">
        <f t="shared" si="16"/>
        <v>91</v>
      </c>
    </row>
    <row r="255" ht="20.25" customHeight="1" spans="1:6">
      <c r="A255" s="12" t="s">
        <v>314</v>
      </c>
      <c r="B255" s="12">
        <v>199</v>
      </c>
      <c r="C255" s="12">
        <v>224</v>
      </c>
      <c r="D255" s="12">
        <f t="shared" si="14"/>
        <v>25</v>
      </c>
      <c r="E255" s="13">
        <f t="shared" si="15"/>
        <v>12.5628140703518</v>
      </c>
      <c r="F255" s="12">
        <f t="shared" si="16"/>
        <v>224</v>
      </c>
    </row>
    <row r="256" ht="20.25" customHeight="1" spans="1:7">
      <c r="A256" s="12" t="s">
        <v>315</v>
      </c>
      <c r="B256" s="12">
        <v>446</v>
      </c>
      <c r="C256" s="12">
        <v>469</v>
      </c>
      <c r="D256" s="12">
        <f t="shared" si="14"/>
        <v>23</v>
      </c>
      <c r="E256" s="13">
        <f t="shared" si="15"/>
        <v>5.15695067264574</v>
      </c>
      <c r="F256" s="12">
        <f t="shared" si="16"/>
        <v>1301</v>
      </c>
      <c r="G256">
        <v>832</v>
      </c>
    </row>
    <row r="257" ht="20.25" customHeight="1" spans="1:6">
      <c r="A257" s="12" t="s">
        <v>316</v>
      </c>
      <c r="B257" s="12">
        <v>26</v>
      </c>
      <c r="C257" s="12"/>
      <c r="D257" s="12">
        <f t="shared" si="14"/>
        <v>-26</v>
      </c>
      <c r="E257" s="13">
        <f t="shared" si="15"/>
        <v>-100</v>
      </c>
      <c r="F257" s="12">
        <f t="shared" si="16"/>
        <v>0</v>
      </c>
    </row>
    <row r="258" ht="20.25" customHeight="1" spans="1:6">
      <c r="A258" s="12" t="s">
        <v>317</v>
      </c>
      <c r="B258" s="12"/>
      <c r="C258" s="12"/>
      <c r="D258" s="12">
        <f t="shared" si="14"/>
        <v>0</v>
      </c>
      <c r="E258" s="13"/>
      <c r="F258" s="12">
        <f t="shared" si="16"/>
        <v>0</v>
      </c>
    </row>
    <row r="259" ht="20.25" customHeight="1" spans="1:7">
      <c r="A259" s="12" t="s">
        <v>318</v>
      </c>
      <c r="B259" s="12">
        <f>SUM(B260:B262)</f>
        <v>484</v>
      </c>
      <c r="C259" s="12">
        <f>SUM(C260:C262)</f>
        <v>455</v>
      </c>
      <c r="D259" s="12">
        <f>SUM(D260:D262)</f>
        <v>-29</v>
      </c>
      <c r="E259" s="13">
        <f t="shared" si="15"/>
        <v>-5.99173553719008</v>
      </c>
      <c r="F259" s="12">
        <f>SUM(F260:F262)</f>
        <v>739</v>
      </c>
      <c r="G259">
        <f>SUM(G260:G262)</f>
        <v>284</v>
      </c>
    </row>
    <row r="260" ht="20.25" customHeight="1" spans="1:6">
      <c r="A260" s="12" t="s">
        <v>319</v>
      </c>
      <c r="B260" s="12"/>
      <c r="C260" s="12">
        <v>6</v>
      </c>
      <c r="D260" s="12">
        <f>C260-B260</f>
        <v>6</v>
      </c>
      <c r="E260" s="13" t="e">
        <f t="shared" si="15"/>
        <v>#DIV/0!</v>
      </c>
      <c r="F260" s="12">
        <f t="shared" si="16"/>
        <v>6</v>
      </c>
    </row>
    <row r="261" ht="20.25" customHeight="1" spans="1:7">
      <c r="A261" s="12" t="s">
        <v>320</v>
      </c>
      <c r="B261" s="12">
        <v>484</v>
      </c>
      <c r="C261" s="12">
        <v>449</v>
      </c>
      <c r="D261" s="12">
        <f>C261-B261</f>
        <v>-35</v>
      </c>
      <c r="E261" s="13">
        <f t="shared" si="15"/>
        <v>-7.23140495867769</v>
      </c>
      <c r="F261" s="12">
        <f t="shared" si="16"/>
        <v>733</v>
      </c>
      <c r="G261">
        <v>284</v>
      </c>
    </row>
    <row r="262" ht="20.25" customHeight="1" spans="1:6">
      <c r="A262" s="12" t="s">
        <v>321</v>
      </c>
      <c r="B262" s="12"/>
      <c r="C262" s="12"/>
      <c r="D262" s="12">
        <f>C262-B262</f>
        <v>0</v>
      </c>
      <c r="E262" s="13"/>
      <c r="F262" s="12">
        <f t="shared" si="16"/>
        <v>0</v>
      </c>
    </row>
    <row r="263" ht="20.25" customHeight="1" spans="1:6">
      <c r="A263" s="12" t="s">
        <v>322</v>
      </c>
      <c r="B263" s="12">
        <f>SUM(B264:B266)</f>
        <v>3136</v>
      </c>
      <c r="C263" s="12">
        <f>SUM(C264:C266)</f>
        <v>4140</v>
      </c>
      <c r="D263" s="12">
        <f>SUM(D264:D266)</f>
        <v>1004</v>
      </c>
      <c r="E263" s="13">
        <f t="shared" si="15"/>
        <v>32.015306122449</v>
      </c>
      <c r="F263" s="12">
        <f t="shared" si="16"/>
        <v>4140</v>
      </c>
    </row>
    <row r="264" ht="20.25" customHeight="1" spans="1:6">
      <c r="A264" s="12" t="s">
        <v>323</v>
      </c>
      <c r="B264" s="12">
        <v>844</v>
      </c>
      <c r="C264" s="12">
        <v>976</v>
      </c>
      <c r="D264" s="12">
        <f t="shared" si="14"/>
        <v>132</v>
      </c>
      <c r="E264" s="13">
        <f t="shared" si="15"/>
        <v>15.6398104265403</v>
      </c>
      <c r="F264" s="12">
        <f t="shared" si="16"/>
        <v>976</v>
      </c>
    </row>
    <row r="265" ht="20.25" customHeight="1" spans="1:6">
      <c r="A265" s="12" t="s">
        <v>324</v>
      </c>
      <c r="B265" s="12">
        <v>2292</v>
      </c>
      <c r="C265" s="12">
        <v>3164</v>
      </c>
      <c r="D265" s="12">
        <f t="shared" si="14"/>
        <v>872</v>
      </c>
      <c r="E265" s="13">
        <f t="shared" si="15"/>
        <v>38.0453752181501</v>
      </c>
      <c r="F265" s="12">
        <f t="shared" si="16"/>
        <v>3164</v>
      </c>
    </row>
    <row r="266" ht="20.25" customHeight="1" spans="1:6">
      <c r="A266" s="12" t="s">
        <v>325</v>
      </c>
      <c r="B266" s="12"/>
      <c r="C266" s="12"/>
      <c r="D266" s="12">
        <f t="shared" si="14"/>
        <v>0</v>
      </c>
      <c r="E266" s="13"/>
      <c r="F266" s="12">
        <f t="shared" si="16"/>
        <v>0</v>
      </c>
    </row>
    <row r="267" ht="20.25" customHeight="1" spans="1:6">
      <c r="A267" s="12" t="s">
        <v>326</v>
      </c>
      <c r="B267" s="12">
        <f>SUM(B268:B269)</f>
        <v>1292</v>
      </c>
      <c r="C267" s="12">
        <f>SUM(C268:C269)</f>
        <v>1192</v>
      </c>
      <c r="D267" s="12">
        <f t="shared" si="14"/>
        <v>-100</v>
      </c>
      <c r="E267" s="13">
        <f t="shared" si="15"/>
        <v>-7.73993808049536</v>
      </c>
      <c r="F267" s="12">
        <f t="shared" si="16"/>
        <v>1192</v>
      </c>
    </row>
    <row r="268" ht="20.25" customHeight="1" spans="1:6">
      <c r="A268" s="12" t="s">
        <v>327</v>
      </c>
      <c r="B268" s="12">
        <v>1292</v>
      </c>
      <c r="C268" s="12">
        <v>1192</v>
      </c>
      <c r="D268" s="12">
        <f t="shared" si="14"/>
        <v>-100</v>
      </c>
      <c r="E268" s="13">
        <f t="shared" si="15"/>
        <v>-7.73993808049536</v>
      </c>
      <c r="F268" s="12">
        <f t="shared" si="16"/>
        <v>1192</v>
      </c>
    </row>
    <row r="269" ht="20.25" customHeight="1" spans="1:6">
      <c r="A269" s="12" t="s">
        <v>328</v>
      </c>
      <c r="B269" s="12"/>
      <c r="C269" s="12"/>
      <c r="D269" s="12">
        <f t="shared" ref="D269:D278" si="17">C269-B269</f>
        <v>0</v>
      </c>
      <c r="E269" s="13"/>
      <c r="F269" s="12">
        <f t="shared" si="16"/>
        <v>0</v>
      </c>
    </row>
    <row r="270" ht="20.25" customHeight="1" spans="1:6">
      <c r="A270" s="12" t="s">
        <v>329</v>
      </c>
      <c r="B270" s="12"/>
      <c r="C270" s="12"/>
      <c r="D270" s="12">
        <f t="shared" si="17"/>
        <v>0</v>
      </c>
      <c r="E270" s="13"/>
      <c r="F270" s="12">
        <f t="shared" si="16"/>
        <v>0</v>
      </c>
    </row>
    <row r="271" ht="20.25" customHeight="1" spans="1:6">
      <c r="A271" s="12" t="s">
        <v>330</v>
      </c>
      <c r="B271" s="12"/>
      <c r="C271" s="12"/>
      <c r="D271" s="12">
        <f t="shared" si="17"/>
        <v>0</v>
      </c>
      <c r="E271" s="13"/>
      <c r="F271" s="12">
        <f t="shared" si="16"/>
        <v>0</v>
      </c>
    </row>
    <row r="272" ht="20.25" customHeight="1" spans="1:6">
      <c r="A272" s="12" t="s">
        <v>331</v>
      </c>
      <c r="B272" s="12"/>
      <c r="C272" s="12"/>
      <c r="D272" s="12">
        <f t="shared" si="17"/>
        <v>0</v>
      </c>
      <c r="E272" s="13"/>
      <c r="F272" s="12">
        <f t="shared" si="16"/>
        <v>0</v>
      </c>
    </row>
    <row r="273" ht="20.25" customHeight="1" spans="1:7">
      <c r="A273" s="12" t="s">
        <v>332</v>
      </c>
      <c r="B273" s="12">
        <f>B274</f>
        <v>117</v>
      </c>
      <c r="C273" s="12">
        <f>C274</f>
        <v>0</v>
      </c>
      <c r="D273" s="12">
        <f>D274</f>
        <v>-117</v>
      </c>
      <c r="E273" s="13">
        <f t="shared" si="15"/>
        <v>-100</v>
      </c>
      <c r="F273" s="12">
        <f>F274</f>
        <v>25</v>
      </c>
      <c r="G273">
        <f>G274</f>
        <v>25</v>
      </c>
    </row>
    <row r="274" ht="20.25" customHeight="1" spans="1:7">
      <c r="A274" s="12" t="s">
        <v>333</v>
      </c>
      <c r="B274" s="12">
        <v>117</v>
      </c>
      <c r="C274" s="12"/>
      <c r="D274" s="12">
        <f t="shared" si="17"/>
        <v>-117</v>
      </c>
      <c r="E274" s="13">
        <f t="shared" si="15"/>
        <v>-100</v>
      </c>
      <c r="F274" s="12">
        <f t="shared" si="16"/>
        <v>25</v>
      </c>
      <c r="G274">
        <v>25</v>
      </c>
    </row>
    <row r="275" ht="20.25" customHeight="1" spans="1:6">
      <c r="A275" s="12" t="s">
        <v>334</v>
      </c>
      <c r="B275" s="12">
        <f>B276</f>
        <v>32</v>
      </c>
      <c r="C275" s="12">
        <f>C276</f>
        <v>42</v>
      </c>
      <c r="D275" s="12">
        <f t="shared" si="17"/>
        <v>10</v>
      </c>
      <c r="E275" s="13"/>
      <c r="F275" s="12">
        <f t="shared" si="16"/>
        <v>42</v>
      </c>
    </row>
    <row r="276" ht="20.25" customHeight="1" spans="1:6">
      <c r="A276" s="12" t="s">
        <v>157</v>
      </c>
      <c r="B276" s="12">
        <v>32</v>
      </c>
      <c r="C276" s="12">
        <v>42</v>
      </c>
      <c r="D276" s="12">
        <f t="shared" si="17"/>
        <v>10</v>
      </c>
      <c r="E276" s="13"/>
      <c r="F276" s="12">
        <f t="shared" si="16"/>
        <v>42</v>
      </c>
    </row>
    <row r="277" ht="20.25" customHeight="1" spans="1:6">
      <c r="A277" s="12" t="s">
        <v>335</v>
      </c>
      <c r="B277" s="12"/>
      <c r="C277" s="12">
        <f>C278</f>
        <v>0</v>
      </c>
      <c r="D277" s="12">
        <f t="shared" si="17"/>
        <v>0</v>
      </c>
      <c r="E277" s="13"/>
      <c r="F277" s="12">
        <f t="shared" si="16"/>
        <v>0</v>
      </c>
    </row>
    <row r="278" ht="20.25" customHeight="1" spans="1:6">
      <c r="A278" s="12" t="s">
        <v>336</v>
      </c>
      <c r="B278" s="12"/>
      <c r="C278" s="12"/>
      <c r="D278" s="12">
        <f t="shared" si="17"/>
        <v>0</v>
      </c>
      <c r="E278" s="13"/>
      <c r="F278" s="12">
        <f t="shared" si="16"/>
        <v>0</v>
      </c>
    </row>
    <row r="279" ht="20.25" customHeight="1" spans="1:7">
      <c r="A279" s="12" t="s">
        <v>337</v>
      </c>
      <c r="B279" s="12">
        <f>B280+B283+B285+B289+B292+B294</f>
        <v>235</v>
      </c>
      <c r="C279" s="12">
        <f>C280+C283+C285+C289+C292+C294</f>
        <v>138</v>
      </c>
      <c r="D279" s="12">
        <f>D280+D283+D285+D289+D292+D294</f>
        <v>-97</v>
      </c>
      <c r="E279" s="13">
        <f t="shared" si="15"/>
        <v>-41.2765957446808</v>
      </c>
      <c r="F279" s="12">
        <f>F280+F283+F285+F289+F292+F294</f>
        <v>2152</v>
      </c>
      <c r="G279">
        <f>G280+G283+G285+G289+G292+G294</f>
        <v>2014</v>
      </c>
    </row>
    <row r="280" ht="20.25" customHeight="1" spans="1:7">
      <c r="A280" s="12" t="s">
        <v>338</v>
      </c>
      <c r="B280" s="12">
        <f>SUM(B281:B282)</f>
        <v>127</v>
      </c>
      <c r="C280" s="12">
        <f>SUM(C281:C282)</f>
        <v>138</v>
      </c>
      <c r="D280" s="12">
        <f>SUM(D281:D282)</f>
        <v>11</v>
      </c>
      <c r="E280" s="13">
        <f t="shared" si="15"/>
        <v>8.66141732283465</v>
      </c>
      <c r="F280" s="12">
        <f>SUM(F281:F282)</f>
        <v>138</v>
      </c>
      <c r="G280">
        <f>SUM(G281:G282)</f>
        <v>0</v>
      </c>
    </row>
    <row r="281" ht="20.25" customHeight="1" spans="1:6">
      <c r="A281" s="12" t="s">
        <v>339</v>
      </c>
      <c r="B281" s="12"/>
      <c r="C281" s="12">
        <v>1</v>
      </c>
      <c r="D281" s="12">
        <f t="shared" si="14"/>
        <v>1</v>
      </c>
      <c r="E281" s="13" t="e">
        <f t="shared" si="15"/>
        <v>#DIV/0!</v>
      </c>
      <c r="F281" s="12">
        <f t="shared" si="16"/>
        <v>1</v>
      </c>
    </row>
    <row r="282" ht="20.25" customHeight="1" spans="1:6">
      <c r="A282" s="12" t="s">
        <v>340</v>
      </c>
      <c r="B282" s="12">
        <v>127</v>
      </c>
      <c r="C282" s="12">
        <v>137</v>
      </c>
      <c r="D282" s="12">
        <f t="shared" si="14"/>
        <v>10</v>
      </c>
      <c r="E282" s="13">
        <f t="shared" si="15"/>
        <v>7.8740157480315</v>
      </c>
      <c r="F282" s="12">
        <f t="shared" si="16"/>
        <v>137</v>
      </c>
    </row>
    <row r="283" ht="20.25" customHeight="1" spans="1:6">
      <c r="A283" s="12" t="s">
        <v>341</v>
      </c>
      <c r="B283" s="12">
        <f>B284</f>
        <v>0</v>
      </c>
      <c r="C283" s="12">
        <f>C284</f>
        <v>0</v>
      </c>
      <c r="D283" s="12">
        <f t="shared" si="14"/>
        <v>0</v>
      </c>
      <c r="E283" s="13"/>
      <c r="F283" s="12">
        <f t="shared" si="16"/>
        <v>0</v>
      </c>
    </row>
    <row r="284" ht="20.25" customHeight="1" spans="1:6">
      <c r="A284" s="12" t="s">
        <v>342</v>
      </c>
      <c r="B284" s="12"/>
      <c r="C284" s="12"/>
      <c r="D284" s="12">
        <f t="shared" si="14"/>
        <v>0</v>
      </c>
      <c r="E284" s="13"/>
      <c r="F284" s="12">
        <f t="shared" si="16"/>
        <v>0</v>
      </c>
    </row>
    <row r="285" ht="20.25" customHeight="1" spans="1:7">
      <c r="A285" s="12" t="s">
        <v>343</v>
      </c>
      <c r="B285" s="12">
        <f>B286+B287+B288</f>
        <v>108</v>
      </c>
      <c r="C285" s="12">
        <f>C286+C287+C288</f>
        <v>0</v>
      </c>
      <c r="D285" s="12">
        <f>D286+D287+D288</f>
        <v>-108</v>
      </c>
      <c r="E285" s="13">
        <f t="shared" si="15"/>
        <v>-100</v>
      </c>
      <c r="F285" s="12">
        <f>F286+F287+F288</f>
        <v>0</v>
      </c>
      <c r="G285">
        <f>G286+G287+G288</f>
        <v>0</v>
      </c>
    </row>
    <row r="286" ht="20.25" customHeight="1" spans="1:6">
      <c r="A286" s="12" t="s">
        <v>344</v>
      </c>
      <c r="B286" s="12"/>
      <c r="C286" s="12"/>
      <c r="D286" s="12"/>
      <c r="E286" s="13"/>
      <c r="F286" s="12">
        <f t="shared" si="16"/>
        <v>0</v>
      </c>
    </row>
    <row r="287" ht="20.25" customHeight="1" spans="1:6">
      <c r="A287" s="12" t="s">
        <v>345</v>
      </c>
      <c r="B287" s="12">
        <v>108</v>
      </c>
      <c r="C287" s="12"/>
      <c r="D287" s="12">
        <f t="shared" si="14"/>
        <v>-108</v>
      </c>
      <c r="E287" s="13"/>
      <c r="F287" s="12">
        <f t="shared" si="16"/>
        <v>0</v>
      </c>
    </row>
    <row r="288" ht="20.25" customHeight="1" spans="1:6">
      <c r="A288" s="12" t="s">
        <v>346</v>
      </c>
      <c r="B288" s="12"/>
      <c r="C288" s="12"/>
      <c r="D288" s="12">
        <f t="shared" si="14"/>
        <v>0</v>
      </c>
      <c r="E288" s="13" t="e">
        <f t="shared" si="15"/>
        <v>#DIV/0!</v>
      </c>
      <c r="F288" s="12">
        <f t="shared" si="16"/>
        <v>0</v>
      </c>
    </row>
    <row r="289" ht="20.25" customHeight="1" spans="1:7">
      <c r="A289" s="12" t="s">
        <v>347</v>
      </c>
      <c r="B289" s="12">
        <f>SUM(B290:B291)</f>
        <v>0</v>
      </c>
      <c r="C289" s="12">
        <f>SUM(C290:C291)</f>
        <v>0</v>
      </c>
      <c r="D289" s="12">
        <f>SUM(D290:D291)</f>
        <v>0</v>
      </c>
      <c r="E289" s="13" t="e">
        <f t="shared" si="15"/>
        <v>#DIV/0!</v>
      </c>
      <c r="F289" s="12">
        <f>SUM(F290:F291)</f>
        <v>0</v>
      </c>
      <c r="G289">
        <f>SUM(G290:G291)</f>
        <v>0</v>
      </c>
    </row>
    <row r="290" ht="20.25" customHeight="1" spans="1:6">
      <c r="A290" s="12" t="s">
        <v>348</v>
      </c>
      <c r="B290" s="12"/>
      <c r="C290" s="12"/>
      <c r="D290" s="12">
        <f t="shared" si="14"/>
        <v>0</v>
      </c>
      <c r="E290" s="13" t="e">
        <f t="shared" si="15"/>
        <v>#DIV/0!</v>
      </c>
      <c r="F290" s="12">
        <f t="shared" si="16"/>
        <v>0</v>
      </c>
    </row>
    <row r="291" ht="20.25" customHeight="1" spans="1:6">
      <c r="A291" s="12" t="s">
        <v>349</v>
      </c>
      <c r="B291" s="12"/>
      <c r="C291" s="12"/>
      <c r="D291" s="12">
        <f t="shared" si="14"/>
        <v>0</v>
      </c>
      <c r="E291" s="13" t="e">
        <f t="shared" si="15"/>
        <v>#DIV/0!</v>
      </c>
      <c r="F291" s="12">
        <f t="shared" si="16"/>
        <v>0</v>
      </c>
    </row>
    <row r="292" ht="20.25" customHeight="1" spans="1:7">
      <c r="A292" s="12" t="s">
        <v>350</v>
      </c>
      <c r="B292" s="12">
        <f>B293</f>
        <v>0</v>
      </c>
      <c r="C292" s="12">
        <f>C293</f>
        <v>0</v>
      </c>
      <c r="D292" s="12">
        <f>D293</f>
        <v>0</v>
      </c>
      <c r="E292" s="13"/>
      <c r="F292" s="12">
        <f>F293</f>
        <v>2014</v>
      </c>
      <c r="G292">
        <f>G293</f>
        <v>2014</v>
      </c>
    </row>
    <row r="293" ht="20.25" customHeight="1" spans="1:7">
      <c r="A293" s="12" t="s">
        <v>351</v>
      </c>
      <c r="B293" s="12"/>
      <c r="C293" s="12"/>
      <c r="D293" s="12"/>
      <c r="E293" s="13"/>
      <c r="F293" s="12">
        <f t="shared" si="16"/>
        <v>2014</v>
      </c>
      <c r="G293">
        <v>2014</v>
      </c>
    </row>
    <row r="294" ht="20.25" customHeight="1" spans="1:6">
      <c r="A294" s="12" t="s">
        <v>352</v>
      </c>
      <c r="B294" s="12">
        <f>SUM(B296:B297)</f>
        <v>0</v>
      </c>
      <c r="C294" s="12">
        <f>SUM(C296:C297)</f>
        <v>0</v>
      </c>
      <c r="D294" s="12">
        <f t="shared" si="14"/>
        <v>0</v>
      </c>
      <c r="E294" s="13"/>
      <c r="F294" s="12">
        <f t="shared" si="16"/>
        <v>0</v>
      </c>
    </row>
    <row r="295" ht="20.25" customHeight="1" spans="1:6">
      <c r="A295" s="12" t="s">
        <v>353</v>
      </c>
      <c r="B295" s="12"/>
      <c r="C295" s="12"/>
      <c r="D295" s="12"/>
      <c r="E295" s="13"/>
      <c r="F295" s="12">
        <f t="shared" si="16"/>
        <v>0</v>
      </c>
    </row>
    <row r="296" ht="20.25" customHeight="1" spans="1:6">
      <c r="A296" s="12" t="s">
        <v>354</v>
      </c>
      <c r="B296" s="12"/>
      <c r="C296" s="12"/>
      <c r="D296" s="12">
        <f t="shared" si="14"/>
        <v>0</v>
      </c>
      <c r="E296" s="13"/>
      <c r="F296" s="12">
        <f t="shared" si="16"/>
        <v>0</v>
      </c>
    </row>
    <row r="297" ht="20.25" customHeight="1" spans="1:6">
      <c r="A297" s="12" t="s">
        <v>355</v>
      </c>
      <c r="B297" s="12"/>
      <c r="C297" s="12"/>
      <c r="D297" s="12">
        <f t="shared" si="14"/>
        <v>0</v>
      </c>
      <c r="E297" s="13"/>
      <c r="F297" s="12">
        <f t="shared" si="16"/>
        <v>0</v>
      </c>
    </row>
    <row r="298" ht="20.25" customHeight="1" spans="1:6">
      <c r="A298" s="12" t="s">
        <v>356</v>
      </c>
      <c r="B298" s="12">
        <f>B299+B303+B305+B308+B310</f>
        <v>1264</v>
      </c>
      <c r="C298" s="12">
        <f>C299+C303+C305+C308+C310</f>
        <v>1755</v>
      </c>
      <c r="D298" s="12">
        <f t="shared" si="14"/>
        <v>491</v>
      </c>
      <c r="E298" s="13">
        <f t="shared" si="15"/>
        <v>38.8449367088608</v>
      </c>
      <c r="F298" s="12">
        <f t="shared" si="16"/>
        <v>1755</v>
      </c>
    </row>
    <row r="299" ht="20.25" customHeight="1" spans="1:6">
      <c r="A299" s="12" t="s">
        <v>357</v>
      </c>
      <c r="B299" s="12">
        <f>SUM(B300:B302)</f>
        <v>306</v>
      </c>
      <c r="C299" s="12">
        <f>SUM(C300:C302)</f>
        <v>431</v>
      </c>
      <c r="D299" s="12">
        <f t="shared" si="14"/>
        <v>125</v>
      </c>
      <c r="E299" s="13">
        <f t="shared" si="15"/>
        <v>40.8496732026144</v>
      </c>
      <c r="F299" s="12">
        <f t="shared" si="16"/>
        <v>431</v>
      </c>
    </row>
    <row r="300" ht="20.25" customHeight="1" spans="1:6">
      <c r="A300" s="12" t="s">
        <v>358</v>
      </c>
      <c r="B300" s="12">
        <v>114</v>
      </c>
      <c r="C300" s="12">
        <v>145</v>
      </c>
      <c r="D300" s="12">
        <f t="shared" si="14"/>
        <v>31</v>
      </c>
      <c r="E300" s="13">
        <f t="shared" si="15"/>
        <v>27.1929824561404</v>
      </c>
      <c r="F300" s="12">
        <f t="shared" si="16"/>
        <v>145</v>
      </c>
    </row>
    <row r="301" ht="20.25" customHeight="1" spans="1:6">
      <c r="A301" s="12" t="s">
        <v>359</v>
      </c>
      <c r="B301" s="12">
        <v>192</v>
      </c>
      <c r="C301" s="12">
        <v>286</v>
      </c>
      <c r="D301" s="12">
        <f t="shared" si="14"/>
        <v>94</v>
      </c>
      <c r="E301" s="13">
        <f t="shared" si="15"/>
        <v>48.9583333333333</v>
      </c>
      <c r="F301" s="12">
        <f t="shared" si="16"/>
        <v>286</v>
      </c>
    </row>
    <row r="302" ht="20.25" customHeight="1" spans="1:6">
      <c r="A302" s="12" t="s">
        <v>360</v>
      </c>
      <c r="B302" s="12"/>
      <c r="C302" s="12"/>
      <c r="D302" s="12">
        <f t="shared" si="14"/>
        <v>0</v>
      </c>
      <c r="E302" s="13" t="e">
        <f t="shared" si="15"/>
        <v>#DIV/0!</v>
      </c>
      <c r="F302" s="12">
        <f t="shared" si="16"/>
        <v>0</v>
      </c>
    </row>
    <row r="303" ht="20.25" customHeight="1" spans="1:6">
      <c r="A303" s="12" t="s">
        <v>361</v>
      </c>
      <c r="B303" s="12">
        <f>B304</f>
        <v>38</v>
      </c>
      <c r="C303" s="12">
        <f>C304</f>
        <v>0</v>
      </c>
      <c r="D303" s="12">
        <f t="shared" ref="D303:D379" si="18">C303-B303</f>
        <v>-38</v>
      </c>
      <c r="E303" s="13">
        <f t="shared" si="15"/>
        <v>-100</v>
      </c>
      <c r="F303" s="12">
        <f t="shared" si="16"/>
        <v>0</v>
      </c>
    </row>
    <row r="304" ht="20.25" customHeight="1" spans="1:6">
      <c r="A304" s="12" t="s">
        <v>362</v>
      </c>
      <c r="B304" s="12">
        <v>38</v>
      </c>
      <c r="C304" s="12"/>
      <c r="D304" s="12">
        <f t="shared" si="18"/>
        <v>-38</v>
      </c>
      <c r="E304" s="13">
        <f t="shared" si="15"/>
        <v>-100</v>
      </c>
      <c r="F304" s="12">
        <f t="shared" si="16"/>
        <v>0</v>
      </c>
    </row>
    <row r="305" ht="20.25" customHeight="1" spans="1:6">
      <c r="A305" s="12" t="s">
        <v>363</v>
      </c>
      <c r="B305" s="12">
        <f>SUM(B306:B307)</f>
        <v>75</v>
      </c>
      <c r="C305" s="12">
        <f>SUM(C306:C307)</f>
        <v>50</v>
      </c>
      <c r="D305" s="12">
        <f t="shared" si="18"/>
        <v>-25</v>
      </c>
      <c r="E305" s="13">
        <f t="shared" si="15"/>
        <v>-33.3333333333333</v>
      </c>
      <c r="F305" s="12">
        <f t="shared" si="16"/>
        <v>50</v>
      </c>
    </row>
    <row r="306" ht="20.25" customHeight="1" spans="1:6">
      <c r="A306" s="12" t="s">
        <v>364</v>
      </c>
      <c r="B306" s="12">
        <v>75</v>
      </c>
      <c r="C306" s="12">
        <v>50</v>
      </c>
      <c r="D306" s="12">
        <f t="shared" si="18"/>
        <v>-25</v>
      </c>
      <c r="E306" s="13">
        <f t="shared" si="15"/>
        <v>-33.3333333333333</v>
      </c>
      <c r="F306" s="12">
        <f t="shared" si="16"/>
        <v>50</v>
      </c>
    </row>
    <row r="307" ht="20.25" customHeight="1" spans="1:6">
      <c r="A307" s="12" t="s">
        <v>365</v>
      </c>
      <c r="B307" s="12"/>
      <c r="C307" s="12"/>
      <c r="D307" s="12">
        <f t="shared" si="18"/>
        <v>0</v>
      </c>
      <c r="E307" s="13" t="e">
        <f t="shared" si="15"/>
        <v>#DIV/0!</v>
      </c>
      <c r="F307" s="12">
        <f t="shared" si="16"/>
        <v>0</v>
      </c>
    </row>
    <row r="308" ht="20.25" customHeight="1" spans="1:6">
      <c r="A308" s="12" t="s">
        <v>366</v>
      </c>
      <c r="B308" s="12">
        <f>B309</f>
        <v>845</v>
      </c>
      <c r="C308" s="12">
        <f>C309</f>
        <v>1274</v>
      </c>
      <c r="D308" s="12">
        <f t="shared" si="18"/>
        <v>429</v>
      </c>
      <c r="E308" s="13">
        <f t="shared" si="15"/>
        <v>50.7692307692308</v>
      </c>
      <c r="F308" s="12">
        <f t="shared" si="16"/>
        <v>1274</v>
      </c>
    </row>
    <row r="309" ht="20.25" customHeight="1" spans="1:6">
      <c r="A309" s="12" t="s">
        <v>367</v>
      </c>
      <c r="B309" s="12">
        <v>845</v>
      </c>
      <c r="C309" s="12">
        <v>1274</v>
      </c>
      <c r="D309" s="12">
        <f t="shared" si="18"/>
        <v>429</v>
      </c>
      <c r="E309" s="13">
        <f t="shared" si="15"/>
        <v>50.7692307692308</v>
      </c>
      <c r="F309" s="12">
        <f t="shared" si="16"/>
        <v>1274</v>
      </c>
    </row>
    <row r="310" ht="20.25" customHeight="1" spans="1:6">
      <c r="A310" s="12" t="s">
        <v>368</v>
      </c>
      <c r="B310" s="12">
        <f>B311</f>
        <v>0</v>
      </c>
      <c r="C310" s="12">
        <f>C311</f>
        <v>0</v>
      </c>
      <c r="D310" s="12">
        <f t="shared" si="18"/>
        <v>0</v>
      </c>
      <c r="E310" s="13" t="e">
        <f t="shared" si="15"/>
        <v>#DIV/0!</v>
      </c>
      <c r="F310" s="12">
        <f t="shared" si="16"/>
        <v>0</v>
      </c>
    </row>
    <row r="311" ht="20.25" customHeight="1" spans="1:6">
      <c r="A311" s="12" t="s">
        <v>369</v>
      </c>
      <c r="B311" s="12"/>
      <c r="C311" s="12"/>
      <c r="D311" s="12">
        <f t="shared" si="18"/>
        <v>0</v>
      </c>
      <c r="E311" s="13" t="e">
        <f t="shared" si="15"/>
        <v>#DIV/0!</v>
      </c>
      <c r="F311" s="12">
        <f t="shared" si="16"/>
        <v>0</v>
      </c>
    </row>
    <row r="312" ht="20.25" customHeight="1" spans="1:7">
      <c r="A312" s="12" t="s">
        <v>370</v>
      </c>
      <c r="B312" s="12">
        <f>B313+B331+B342+B356+B361+B368+B373+B375</f>
        <v>8236</v>
      </c>
      <c r="C312" s="12">
        <f>C313+C331+C342+C356+C361+C368+C373+C375</f>
        <v>9924</v>
      </c>
      <c r="D312" s="12">
        <f>D313+D331+D342+D356+D361+D368+D373+D375</f>
        <v>1688</v>
      </c>
      <c r="E312" s="13">
        <f t="shared" si="15"/>
        <v>20.495386109762</v>
      </c>
      <c r="F312" s="12">
        <f>F313+F331+F342+F356+F361+F368+F373+F375</f>
        <v>19209</v>
      </c>
      <c r="G312">
        <f>G313+G331+G342+G356+G361+G368+G373+G375</f>
        <v>9285</v>
      </c>
    </row>
    <row r="313" ht="20.25" customHeight="1" spans="1:7">
      <c r="A313" s="12" t="s">
        <v>371</v>
      </c>
      <c r="B313" s="12">
        <f>SUM(B314:B330)</f>
        <v>1551</v>
      </c>
      <c r="C313" s="12">
        <f>SUM(C314:C330)</f>
        <v>1697</v>
      </c>
      <c r="D313" s="12">
        <f>SUM(D314:D330)</f>
        <v>146</v>
      </c>
      <c r="E313" s="13">
        <f t="shared" si="15"/>
        <v>9.41328175370728</v>
      </c>
      <c r="F313" s="12">
        <f>SUM(F314:F330)</f>
        <v>7094</v>
      </c>
      <c r="G313">
        <f>SUM(G314:G330)</f>
        <v>5397</v>
      </c>
    </row>
    <row r="314" ht="20.25" customHeight="1" spans="1:6">
      <c r="A314" s="12" t="s">
        <v>372</v>
      </c>
      <c r="B314" s="12">
        <v>233</v>
      </c>
      <c r="C314" s="12">
        <v>248</v>
      </c>
      <c r="D314" s="12">
        <f t="shared" si="18"/>
        <v>15</v>
      </c>
      <c r="E314" s="13">
        <f t="shared" si="15"/>
        <v>6.43776824034335</v>
      </c>
      <c r="F314" s="12">
        <f t="shared" si="16"/>
        <v>248</v>
      </c>
    </row>
    <row r="315" ht="20.25" customHeight="1" spans="1:6">
      <c r="A315" s="12" t="s">
        <v>373</v>
      </c>
      <c r="B315" s="12">
        <v>20</v>
      </c>
      <c r="C315" s="12"/>
      <c r="D315" s="12">
        <f t="shared" si="18"/>
        <v>-20</v>
      </c>
      <c r="E315" s="13"/>
      <c r="F315" s="12">
        <f t="shared" si="16"/>
        <v>0</v>
      </c>
    </row>
    <row r="316" ht="20.25" customHeight="1" spans="1:6">
      <c r="A316" s="12" t="s">
        <v>374</v>
      </c>
      <c r="B316" s="12">
        <v>1270</v>
      </c>
      <c r="C316" s="12">
        <v>1431</v>
      </c>
      <c r="D316" s="12">
        <f t="shared" si="18"/>
        <v>161</v>
      </c>
      <c r="E316" s="13">
        <f>D316/B316*100</f>
        <v>12.6771653543307</v>
      </c>
      <c r="F316" s="12">
        <f t="shared" si="16"/>
        <v>1431</v>
      </c>
    </row>
    <row r="317" ht="20.25" customHeight="1" spans="1:6">
      <c r="A317" s="12" t="s">
        <v>375</v>
      </c>
      <c r="B317" s="12"/>
      <c r="C317" s="12"/>
      <c r="D317" s="12">
        <f t="shared" si="18"/>
        <v>0</v>
      </c>
      <c r="E317" s="13"/>
      <c r="F317" s="12">
        <f t="shared" ref="F317:F376" si="19">C317+G317</f>
        <v>0</v>
      </c>
    </row>
    <row r="318" ht="20.25" customHeight="1" spans="1:7">
      <c r="A318" s="12" t="s">
        <v>376</v>
      </c>
      <c r="B318" s="12"/>
      <c r="C318" s="12"/>
      <c r="D318" s="12">
        <f t="shared" si="18"/>
        <v>0</v>
      </c>
      <c r="E318" s="13"/>
      <c r="F318" s="12">
        <f t="shared" si="19"/>
        <v>20</v>
      </c>
      <c r="G318">
        <v>20</v>
      </c>
    </row>
    <row r="319" ht="20.25" customHeight="1" spans="1:6">
      <c r="A319" s="12" t="s">
        <v>377</v>
      </c>
      <c r="B319" s="12"/>
      <c r="C319" s="12"/>
      <c r="D319" s="12">
        <f t="shared" si="18"/>
        <v>0</v>
      </c>
      <c r="E319" s="13"/>
      <c r="F319" s="12">
        <f t="shared" si="19"/>
        <v>0</v>
      </c>
    </row>
    <row r="320" ht="20.25" customHeight="1" spans="1:6">
      <c r="A320" s="12" t="s">
        <v>378</v>
      </c>
      <c r="B320" s="12"/>
      <c r="C320" s="12"/>
      <c r="D320" s="12">
        <f t="shared" si="18"/>
        <v>0</v>
      </c>
      <c r="E320" s="13"/>
      <c r="F320" s="12">
        <f t="shared" si="19"/>
        <v>0</v>
      </c>
    </row>
    <row r="321" ht="20.25" customHeight="1" spans="1:7">
      <c r="A321" s="12" t="s">
        <v>379</v>
      </c>
      <c r="B321" s="12"/>
      <c r="C321" s="12"/>
      <c r="D321" s="12">
        <f t="shared" si="18"/>
        <v>0</v>
      </c>
      <c r="E321" s="13"/>
      <c r="F321" s="12">
        <f t="shared" si="19"/>
        <v>3</v>
      </c>
      <c r="G321">
        <v>3</v>
      </c>
    </row>
    <row r="322" ht="20.25" customHeight="1" spans="1:6">
      <c r="A322" s="12" t="s">
        <v>380</v>
      </c>
      <c r="B322" s="12"/>
      <c r="C322" s="12"/>
      <c r="D322" s="12">
        <f t="shared" si="18"/>
        <v>0</v>
      </c>
      <c r="E322" s="13"/>
      <c r="F322" s="12">
        <f t="shared" si="19"/>
        <v>0</v>
      </c>
    </row>
    <row r="323" ht="20.25" customHeight="1" spans="1:6">
      <c r="A323" s="12" t="s">
        <v>381</v>
      </c>
      <c r="B323" s="12"/>
      <c r="C323" s="12"/>
      <c r="D323" s="12">
        <f t="shared" si="18"/>
        <v>0</v>
      </c>
      <c r="E323" s="13"/>
      <c r="F323" s="12">
        <f t="shared" si="19"/>
        <v>0</v>
      </c>
    </row>
    <row r="324" ht="20.25" customHeight="1" spans="1:7">
      <c r="A324" s="12" t="s">
        <v>382</v>
      </c>
      <c r="B324" s="12"/>
      <c r="C324" s="12"/>
      <c r="D324" s="12">
        <f t="shared" si="18"/>
        <v>0</v>
      </c>
      <c r="E324" s="13" t="e">
        <f>D324/B324*100</f>
        <v>#DIV/0!</v>
      </c>
      <c r="F324" s="12">
        <f t="shared" si="19"/>
        <v>460</v>
      </c>
      <c r="G324">
        <v>460</v>
      </c>
    </row>
    <row r="325" ht="20.25" customHeight="1" spans="1:6">
      <c r="A325" s="12" t="s">
        <v>383</v>
      </c>
      <c r="B325" s="12"/>
      <c r="C325" s="12"/>
      <c r="D325" s="12">
        <f t="shared" si="18"/>
        <v>0</v>
      </c>
      <c r="E325" s="13" t="e">
        <f>D325/B325*100</f>
        <v>#DIV/0!</v>
      </c>
      <c r="F325" s="12">
        <f t="shared" si="19"/>
        <v>0</v>
      </c>
    </row>
    <row r="326" ht="20.25" customHeight="1" spans="1:7">
      <c r="A326" s="12" t="s">
        <v>384</v>
      </c>
      <c r="B326" s="12"/>
      <c r="C326" s="12"/>
      <c r="D326" s="12">
        <f t="shared" si="18"/>
        <v>0</v>
      </c>
      <c r="E326" s="13"/>
      <c r="F326" s="12">
        <f t="shared" si="19"/>
        <v>106</v>
      </c>
      <c r="G326">
        <v>106</v>
      </c>
    </row>
    <row r="327" ht="20.25" customHeight="1" spans="1:7">
      <c r="A327" s="12" t="s">
        <v>385</v>
      </c>
      <c r="B327" s="12"/>
      <c r="C327" s="12"/>
      <c r="D327" s="12">
        <f t="shared" si="18"/>
        <v>0</v>
      </c>
      <c r="E327" s="13"/>
      <c r="F327" s="12">
        <f t="shared" si="19"/>
        <v>57</v>
      </c>
      <c r="G327">
        <v>57</v>
      </c>
    </row>
    <row r="328" ht="20.25" customHeight="1" spans="1:6">
      <c r="A328" s="12" t="s">
        <v>386</v>
      </c>
      <c r="B328" s="12"/>
      <c r="C328" s="12"/>
      <c r="D328" s="12">
        <f t="shared" si="18"/>
        <v>0</v>
      </c>
      <c r="E328" s="13" t="e">
        <f>D328/B328*100</f>
        <v>#DIV/0!</v>
      </c>
      <c r="F328" s="12">
        <f t="shared" si="19"/>
        <v>0</v>
      </c>
    </row>
    <row r="329" ht="20.25" customHeight="1" spans="1:7">
      <c r="A329" s="12" t="s">
        <v>387</v>
      </c>
      <c r="B329" s="12"/>
      <c r="C329" s="12"/>
      <c r="D329" s="12">
        <f t="shared" si="18"/>
        <v>0</v>
      </c>
      <c r="E329" s="13"/>
      <c r="F329" s="12">
        <f t="shared" si="19"/>
        <v>4751</v>
      </c>
      <c r="G329">
        <v>4751</v>
      </c>
    </row>
    <row r="330" ht="20.25" customHeight="1" spans="1:6">
      <c r="A330" s="12" t="s">
        <v>388</v>
      </c>
      <c r="B330" s="12">
        <v>28</v>
      </c>
      <c r="C330" s="12">
        <v>18</v>
      </c>
      <c r="D330" s="12">
        <f t="shared" si="18"/>
        <v>-10</v>
      </c>
      <c r="E330" s="13">
        <f>D330/B330*100</f>
        <v>-35.7142857142857</v>
      </c>
      <c r="F330" s="12">
        <f t="shared" si="19"/>
        <v>18</v>
      </c>
    </row>
    <row r="331" ht="20.25" customHeight="1" spans="1:7">
      <c r="A331" s="12" t="s">
        <v>389</v>
      </c>
      <c r="B331" s="12">
        <f>SUM(B332:B341)</f>
        <v>4486</v>
      </c>
      <c r="C331" s="12">
        <f>SUM(C332:C341)</f>
        <v>6098</v>
      </c>
      <c r="D331" s="12">
        <f>SUM(D332:D341)</f>
        <v>1612</v>
      </c>
      <c r="E331" s="13">
        <f>D331/B331*100</f>
        <v>35.9340169415961</v>
      </c>
      <c r="F331" s="12">
        <f>SUM(F332:F341)</f>
        <v>6098</v>
      </c>
      <c r="G331">
        <f>SUM(G332:G341)</f>
        <v>0</v>
      </c>
    </row>
    <row r="332" ht="20.25" customHeight="1" spans="1:6">
      <c r="A332" s="12" t="s">
        <v>390</v>
      </c>
      <c r="B332" s="12">
        <v>383</v>
      </c>
      <c r="C332" s="12">
        <v>422</v>
      </c>
      <c r="D332" s="12">
        <f t="shared" si="18"/>
        <v>39</v>
      </c>
      <c r="E332" s="13">
        <f>D332/B332*100</f>
        <v>10.1827676240209</v>
      </c>
      <c r="F332" s="12">
        <f t="shared" si="19"/>
        <v>422</v>
      </c>
    </row>
    <row r="333" ht="20.25" customHeight="1" spans="1:6">
      <c r="A333" s="12" t="s">
        <v>391</v>
      </c>
      <c r="B333" s="12">
        <v>3923</v>
      </c>
      <c r="C333" s="12">
        <v>5675</v>
      </c>
      <c r="D333" s="12">
        <f t="shared" si="18"/>
        <v>1752</v>
      </c>
      <c r="E333" s="13">
        <f>D333/B333*100</f>
        <v>44.6596992097884</v>
      </c>
      <c r="F333" s="12">
        <f t="shared" si="19"/>
        <v>5675</v>
      </c>
    </row>
    <row r="334" ht="20.25" customHeight="1" spans="1:6">
      <c r="A334" s="12" t="s">
        <v>392</v>
      </c>
      <c r="B334" s="12"/>
      <c r="C334" s="12">
        <v>1</v>
      </c>
      <c r="D334" s="12">
        <f t="shared" si="18"/>
        <v>1</v>
      </c>
      <c r="E334" s="13"/>
      <c r="F334" s="12">
        <f t="shared" si="19"/>
        <v>1</v>
      </c>
    </row>
    <row r="335" ht="20.25" customHeight="1" spans="1:6">
      <c r="A335" s="12" t="s">
        <v>393</v>
      </c>
      <c r="B335" s="12"/>
      <c r="C335" s="12"/>
      <c r="D335" s="12"/>
      <c r="E335" s="13"/>
      <c r="F335" s="12">
        <f t="shared" si="19"/>
        <v>0</v>
      </c>
    </row>
    <row r="336" ht="20.25" customHeight="1" spans="1:6">
      <c r="A336" s="12" t="s">
        <v>394</v>
      </c>
      <c r="B336" s="12"/>
      <c r="C336" s="12"/>
      <c r="D336" s="12">
        <f t="shared" si="18"/>
        <v>0</v>
      </c>
      <c r="E336" s="13"/>
      <c r="F336" s="12">
        <f t="shared" si="19"/>
        <v>0</v>
      </c>
    </row>
    <row r="337" ht="20.25" customHeight="1" spans="1:6">
      <c r="A337" s="12" t="s">
        <v>395</v>
      </c>
      <c r="B337" s="12"/>
      <c r="C337" s="12"/>
      <c r="D337" s="12">
        <f t="shared" si="18"/>
        <v>0</v>
      </c>
      <c r="E337" s="13"/>
      <c r="F337" s="12">
        <f t="shared" si="19"/>
        <v>0</v>
      </c>
    </row>
    <row r="338" ht="20.25" customHeight="1" spans="1:6">
      <c r="A338" s="12" t="s">
        <v>396</v>
      </c>
      <c r="B338" s="12">
        <v>180</v>
      </c>
      <c r="C338" s="12"/>
      <c r="D338" s="12">
        <f t="shared" si="18"/>
        <v>-180</v>
      </c>
      <c r="E338" s="13"/>
      <c r="F338" s="12">
        <f t="shared" si="19"/>
        <v>0</v>
      </c>
    </row>
    <row r="339" ht="20.25" customHeight="1" spans="1:6">
      <c r="A339" s="12" t="s">
        <v>397</v>
      </c>
      <c r="B339" s="12"/>
      <c r="C339" s="12"/>
      <c r="D339" s="12">
        <f t="shared" si="18"/>
        <v>0</v>
      </c>
      <c r="E339" s="13"/>
      <c r="F339" s="12">
        <f t="shared" si="19"/>
        <v>0</v>
      </c>
    </row>
    <row r="340" ht="20.25" customHeight="1" spans="1:6">
      <c r="A340" s="12" t="s">
        <v>398</v>
      </c>
      <c r="B340" s="12"/>
      <c r="C340" s="12"/>
      <c r="D340" s="12">
        <f t="shared" si="18"/>
        <v>0</v>
      </c>
      <c r="E340" s="13"/>
      <c r="F340" s="12">
        <f t="shared" si="19"/>
        <v>0</v>
      </c>
    </row>
    <row r="341" ht="20.25" customHeight="1" spans="1:6">
      <c r="A341" s="12" t="s">
        <v>399</v>
      </c>
      <c r="B341" s="12"/>
      <c r="C341" s="12"/>
      <c r="D341" s="12">
        <f t="shared" si="18"/>
        <v>0</v>
      </c>
      <c r="E341" s="13"/>
      <c r="F341" s="12">
        <f t="shared" si="19"/>
        <v>0</v>
      </c>
    </row>
    <row r="342" ht="20.25" customHeight="1" spans="1:7">
      <c r="A342" s="12" t="s">
        <v>400</v>
      </c>
      <c r="B342" s="12">
        <f>SUM(B343:B355)</f>
        <v>723</v>
      </c>
      <c r="C342" s="12">
        <f>SUM(C343:C355)</f>
        <v>692</v>
      </c>
      <c r="D342" s="12">
        <f>SUM(D343:D355)</f>
        <v>-31</v>
      </c>
      <c r="E342" s="13">
        <f>D342/B342*100</f>
        <v>-4.28769017980636</v>
      </c>
      <c r="F342" s="12">
        <f>SUM(F343:F355)</f>
        <v>1588</v>
      </c>
      <c r="G342">
        <f>SUM(G343:G355)</f>
        <v>896</v>
      </c>
    </row>
    <row r="343" ht="20.25" customHeight="1" spans="1:6">
      <c r="A343" s="12" t="s">
        <v>401</v>
      </c>
      <c r="B343" s="12">
        <v>54</v>
      </c>
      <c r="C343" s="12">
        <v>65</v>
      </c>
      <c r="D343" s="12">
        <f t="shared" si="18"/>
        <v>11</v>
      </c>
      <c r="E343" s="13">
        <f>D343/B343*100</f>
        <v>20.3703703703704</v>
      </c>
      <c r="F343" s="12">
        <f t="shared" si="19"/>
        <v>65</v>
      </c>
    </row>
    <row r="344" ht="20.25" customHeight="1" spans="1:7">
      <c r="A344" s="12" t="s">
        <v>402</v>
      </c>
      <c r="B344" s="12">
        <v>566</v>
      </c>
      <c r="C344" s="12">
        <v>557</v>
      </c>
      <c r="D344" s="12">
        <f t="shared" si="18"/>
        <v>-9</v>
      </c>
      <c r="E344" s="13">
        <f>D344/B344*100</f>
        <v>-1.59010600706714</v>
      </c>
      <c r="F344" s="12">
        <f t="shared" si="19"/>
        <v>593</v>
      </c>
      <c r="G344">
        <v>36</v>
      </c>
    </row>
    <row r="345" ht="20.25" customHeight="1" spans="1:6">
      <c r="A345" s="12" t="s">
        <v>403</v>
      </c>
      <c r="B345" s="12"/>
      <c r="C345" s="12"/>
      <c r="D345" s="12">
        <f t="shared" si="18"/>
        <v>0</v>
      </c>
      <c r="E345" s="13"/>
      <c r="F345" s="12">
        <f t="shared" si="19"/>
        <v>0</v>
      </c>
    </row>
    <row r="346" ht="20.25" customHeight="1" spans="1:7">
      <c r="A346" s="12" t="s">
        <v>404</v>
      </c>
      <c r="B346" s="12">
        <v>100</v>
      </c>
      <c r="C346" s="12">
        <v>70</v>
      </c>
      <c r="D346" s="12">
        <f t="shared" si="18"/>
        <v>-30</v>
      </c>
      <c r="E346" s="13">
        <f>D346/B346*100</f>
        <v>-30</v>
      </c>
      <c r="F346" s="12">
        <f t="shared" si="19"/>
        <v>223</v>
      </c>
      <c r="G346">
        <v>153</v>
      </c>
    </row>
    <row r="347" ht="20.25" customHeight="1" spans="1:6">
      <c r="A347" s="12" t="s">
        <v>405</v>
      </c>
      <c r="B347" s="12">
        <v>3</v>
      </c>
      <c r="C347" s="12"/>
      <c r="D347" s="12">
        <f t="shared" si="18"/>
        <v>-3</v>
      </c>
      <c r="E347" s="13">
        <f>D347/B347*100</f>
        <v>-100</v>
      </c>
      <c r="F347" s="12">
        <f t="shared" si="19"/>
        <v>0</v>
      </c>
    </row>
    <row r="348" ht="20.25" customHeight="1" spans="1:7">
      <c r="A348" s="12" t="s">
        <v>406</v>
      </c>
      <c r="B348" s="12"/>
      <c r="C348" s="12"/>
      <c r="D348" s="12">
        <f t="shared" si="18"/>
        <v>0</v>
      </c>
      <c r="E348" s="13"/>
      <c r="F348" s="12">
        <f t="shared" si="19"/>
        <v>380</v>
      </c>
      <c r="G348">
        <v>380</v>
      </c>
    </row>
    <row r="349" ht="20.25" customHeight="1" spans="1:6">
      <c r="A349" s="12" t="s">
        <v>407</v>
      </c>
      <c r="B349" s="12"/>
      <c r="C349" s="12"/>
      <c r="D349" s="12">
        <f t="shared" si="18"/>
        <v>0</v>
      </c>
      <c r="E349" s="13" t="e">
        <f>D349/B349*100</f>
        <v>#DIV/0!</v>
      </c>
      <c r="F349" s="12">
        <f t="shared" si="19"/>
        <v>0</v>
      </c>
    </row>
    <row r="350" ht="20.25" customHeight="1" spans="1:6">
      <c r="A350" s="12" t="s">
        <v>408</v>
      </c>
      <c r="B350" s="12"/>
      <c r="C350" s="12"/>
      <c r="D350" s="12">
        <f t="shared" si="18"/>
        <v>0</v>
      </c>
      <c r="E350" s="13"/>
      <c r="F350" s="12">
        <f t="shared" si="19"/>
        <v>0</v>
      </c>
    </row>
    <row r="351" ht="20.25" customHeight="1" spans="1:6">
      <c r="A351" s="12" t="s">
        <v>409</v>
      </c>
      <c r="B351" s="12"/>
      <c r="C351" s="12"/>
      <c r="D351" s="12">
        <f t="shared" si="18"/>
        <v>0</v>
      </c>
      <c r="E351" s="13"/>
      <c r="F351" s="12">
        <f t="shared" si="19"/>
        <v>0</v>
      </c>
    </row>
    <row r="352" ht="20.25" customHeight="1" spans="1:6">
      <c r="A352" s="12" t="s">
        <v>410</v>
      </c>
      <c r="B352" s="12"/>
      <c r="C352" s="12"/>
      <c r="D352" s="12">
        <f t="shared" si="18"/>
        <v>0</v>
      </c>
      <c r="E352" s="13" t="e">
        <f>D352/B352*100</f>
        <v>#DIV/0!</v>
      </c>
      <c r="F352" s="12">
        <f t="shared" si="19"/>
        <v>0</v>
      </c>
    </row>
    <row r="353" ht="20.25" customHeight="1" spans="1:6">
      <c r="A353" s="12" t="s">
        <v>411</v>
      </c>
      <c r="B353" s="12"/>
      <c r="C353" s="12"/>
      <c r="D353" s="12">
        <f t="shared" si="18"/>
        <v>0</v>
      </c>
      <c r="E353" s="13"/>
      <c r="F353" s="12">
        <f t="shared" si="19"/>
        <v>0</v>
      </c>
    </row>
    <row r="354" ht="20.25" customHeight="1" spans="1:7">
      <c r="A354" s="12" t="s">
        <v>412</v>
      </c>
      <c r="B354" s="12"/>
      <c r="C354" s="12"/>
      <c r="D354" s="12">
        <f t="shared" si="18"/>
        <v>0</v>
      </c>
      <c r="E354" s="13"/>
      <c r="F354" s="12">
        <f t="shared" si="19"/>
        <v>143</v>
      </c>
      <c r="G354">
        <v>143</v>
      </c>
    </row>
    <row r="355" ht="20.25" customHeight="1" spans="1:7">
      <c r="A355" s="12" t="s">
        <v>413</v>
      </c>
      <c r="B355" s="12"/>
      <c r="C355" s="12"/>
      <c r="D355" s="12">
        <f t="shared" si="18"/>
        <v>0</v>
      </c>
      <c r="E355" s="13" t="e">
        <f>D355/B355*100</f>
        <v>#DIV/0!</v>
      </c>
      <c r="F355" s="12">
        <f t="shared" si="19"/>
        <v>184</v>
      </c>
      <c r="G355">
        <v>184</v>
      </c>
    </row>
    <row r="356" ht="20.25" customHeight="1" spans="1:7">
      <c r="A356" s="12" t="s">
        <v>414</v>
      </c>
      <c r="B356" s="12">
        <f>SUM(B357:B360)</f>
        <v>0</v>
      </c>
      <c r="C356" s="12">
        <f>SUM(C357:C360)</f>
        <v>1000</v>
      </c>
      <c r="D356" s="12">
        <f>SUM(D357:D360)</f>
        <v>1000</v>
      </c>
      <c r="E356" s="13" t="e">
        <f>D356/B356*100</f>
        <v>#DIV/0!</v>
      </c>
      <c r="F356" s="12">
        <f>SUM(F357:F360)</f>
        <v>1000</v>
      </c>
      <c r="G356">
        <f>SUM(G357:G360)</f>
        <v>0</v>
      </c>
    </row>
    <row r="357" ht="20.25" customHeight="1" spans="1:6">
      <c r="A357" s="12" t="s">
        <v>415</v>
      </c>
      <c r="B357" s="12"/>
      <c r="C357" s="12"/>
      <c r="D357" s="12">
        <f t="shared" si="18"/>
        <v>0</v>
      </c>
      <c r="E357" s="13" t="e">
        <f>D357/B357*100</f>
        <v>#DIV/0!</v>
      </c>
      <c r="F357" s="12">
        <f t="shared" si="19"/>
        <v>0</v>
      </c>
    </row>
    <row r="358" ht="20.25" customHeight="1" spans="1:6">
      <c r="A358" s="12" t="s">
        <v>416</v>
      </c>
      <c r="B358" s="12"/>
      <c r="C358" s="12"/>
      <c r="D358" s="12">
        <f t="shared" si="18"/>
        <v>0</v>
      </c>
      <c r="E358" s="13"/>
      <c r="F358" s="12">
        <f t="shared" si="19"/>
        <v>0</v>
      </c>
    </row>
    <row r="359" ht="20.25" customHeight="1" spans="1:6">
      <c r="A359" s="12" t="s">
        <v>417</v>
      </c>
      <c r="B359" s="12"/>
      <c r="C359" s="12"/>
      <c r="D359" s="12">
        <f t="shared" si="18"/>
        <v>0</v>
      </c>
      <c r="E359" s="13"/>
      <c r="F359" s="12">
        <f t="shared" si="19"/>
        <v>0</v>
      </c>
    </row>
    <row r="360" ht="20.25" customHeight="1" spans="1:6">
      <c r="A360" s="12" t="s">
        <v>418</v>
      </c>
      <c r="B360" s="12"/>
      <c r="C360" s="12">
        <v>1000</v>
      </c>
      <c r="D360" s="12">
        <f t="shared" si="18"/>
        <v>1000</v>
      </c>
      <c r="E360" s="13"/>
      <c r="F360" s="12">
        <f t="shared" si="19"/>
        <v>1000</v>
      </c>
    </row>
    <row r="361" ht="20.25" customHeight="1" spans="1:7">
      <c r="A361" s="12" t="s">
        <v>419</v>
      </c>
      <c r="B361" s="12">
        <f>SUM(B362:B367)</f>
        <v>1216</v>
      </c>
      <c r="C361" s="12">
        <f>SUM(C362:C367)</f>
        <v>0</v>
      </c>
      <c r="D361" s="12">
        <f>SUM(D362:D367)</f>
        <v>-1216</v>
      </c>
      <c r="E361" s="13">
        <f>D361/B361*100</f>
        <v>-100</v>
      </c>
      <c r="F361" s="12">
        <f>SUM(F362:F367)</f>
        <v>1508</v>
      </c>
      <c r="G361">
        <f>SUM(G362:G367)</f>
        <v>1508</v>
      </c>
    </row>
    <row r="362" ht="20.25" customHeight="1" spans="1:7">
      <c r="A362" s="12" t="s">
        <v>420</v>
      </c>
      <c r="B362" s="12">
        <v>600</v>
      </c>
      <c r="C362" s="12"/>
      <c r="D362" s="12">
        <f t="shared" si="18"/>
        <v>-600</v>
      </c>
      <c r="E362" s="13"/>
      <c r="F362" s="12">
        <f t="shared" si="19"/>
        <v>1058</v>
      </c>
      <c r="G362">
        <v>1058</v>
      </c>
    </row>
    <row r="363" ht="20.25" customHeight="1" spans="1:6">
      <c r="A363" s="12" t="s">
        <v>421</v>
      </c>
      <c r="B363" s="12"/>
      <c r="C363" s="12"/>
      <c r="D363" s="12">
        <f t="shared" si="18"/>
        <v>0</v>
      </c>
      <c r="E363" s="13"/>
      <c r="F363" s="12">
        <f t="shared" si="19"/>
        <v>0</v>
      </c>
    </row>
    <row r="364" ht="20.25" customHeight="1" spans="1:6">
      <c r="A364" s="12" t="s">
        <v>422</v>
      </c>
      <c r="B364" s="12">
        <v>616</v>
      </c>
      <c r="C364" s="12"/>
      <c r="D364" s="12">
        <f t="shared" si="18"/>
        <v>-616</v>
      </c>
      <c r="E364" s="13">
        <f>D364/B364*100</f>
        <v>-100</v>
      </c>
      <c r="F364" s="12">
        <f t="shared" si="19"/>
        <v>0</v>
      </c>
    </row>
    <row r="365" ht="20.25" customHeight="1" spans="1:7">
      <c r="A365" s="12" t="s">
        <v>423</v>
      </c>
      <c r="B365" s="12"/>
      <c r="C365" s="12"/>
      <c r="D365" s="12">
        <f t="shared" si="18"/>
        <v>0</v>
      </c>
      <c r="E365" s="13" t="e">
        <f>D365/B365*100</f>
        <v>#DIV/0!</v>
      </c>
      <c r="F365" s="12">
        <f t="shared" si="19"/>
        <v>450</v>
      </c>
      <c r="G365">
        <v>450</v>
      </c>
    </row>
    <row r="366" ht="20.25" customHeight="1" spans="1:6">
      <c r="A366" s="12" t="s">
        <v>424</v>
      </c>
      <c r="B366" s="12"/>
      <c r="C366" s="12"/>
      <c r="D366" s="12">
        <f t="shared" si="18"/>
        <v>0</v>
      </c>
      <c r="E366" s="13" t="e">
        <f>D366/B366*100</f>
        <v>#DIV/0!</v>
      </c>
      <c r="F366" s="12">
        <f t="shared" si="19"/>
        <v>0</v>
      </c>
    </row>
    <row r="367" ht="20.25" customHeight="1" spans="1:6">
      <c r="A367" s="12" t="s">
        <v>425</v>
      </c>
      <c r="B367" s="12"/>
      <c r="C367" s="12"/>
      <c r="D367" s="12">
        <f t="shared" si="18"/>
        <v>0</v>
      </c>
      <c r="E367" s="13" t="e">
        <f>D367/B367*100</f>
        <v>#DIV/0!</v>
      </c>
      <c r="F367" s="12">
        <f t="shared" si="19"/>
        <v>0</v>
      </c>
    </row>
    <row r="368" ht="20.25" customHeight="1" spans="1:7">
      <c r="A368" s="12" t="s">
        <v>426</v>
      </c>
      <c r="B368" s="12">
        <f>SUM(B369:B372)</f>
        <v>260</v>
      </c>
      <c r="C368" s="12">
        <f>SUM(C369:C372)</f>
        <v>437</v>
      </c>
      <c r="D368" s="12">
        <f>SUM(D369:D372)</f>
        <v>177</v>
      </c>
      <c r="E368" s="13">
        <f>D368/B368*100</f>
        <v>68.0769230769231</v>
      </c>
      <c r="F368" s="12">
        <f>SUM(F369:F372)</f>
        <v>1903</v>
      </c>
      <c r="G368">
        <f>SUM(G369:G372)</f>
        <v>1466</v>
      </c>
    </row>
    <row r="369" ht="20.25" customHeight="1" spans="1:6">
      <c r="A369" s="12" t="s">
        <v>427</v>
      </c>
      <c r="B369" s="12">
        <v>10</v>
      </c>
      <c r="C369" s="12"/>
      <c r="D369" s="12">
        <f t="shared" si="18"/>
        <v>-10</v>
      </c>
      <c r="E369" s="13"/>
      <c r="F369" s="12">
        <f t="shared" si="19"/>
        <v>0</v>
      </c>
    </row>
    <row r="370" ht="20.25" customHeight="1" spans="1:7">
      <c r="A370" s="12" t="s">
        <v>428</v>
      </c>
      <c r="B370" s="12">
        <v>211</v>
      </c>
      <c r="C370" s="12">
        <v>214</v>
      </c>
      <c r="D370" s="12">
        <f t="shared" si="18"/>
        <v>3</v>
      </c>
      <c r="E370" s="13">
        <f>D370/B370*100</f>
        <v>1.4218009478673</v>
      </c>
      <c r="F370" s="12">
        <f t="shared" si="19"/>
        <v>1680</v>
      </c>
      <c r="G370">
        <v>1466</v>
      </c>
    </row>
    <row r="371" ht="20.25" customHeight="1" spans="1:6">
      <c r="A371" s="12" t="s">
        <v>429</v>
      </c>
      <c r="B371" s="12">
        <v>39</v>
      </c>
      <c r="C371" s="12">
        <v>223</v>
      </c>
      <c r="D371" s="12">
        <f t="shared" si="18"/>
        <v>184</v>
      </c>
      <c r="E371" s="13">
        <f t="shared" ref="E371:E427" si="20">D371/B371*100</f>
        <v>471.794871794872</v>
      </c>
      <c r="F371" s="12">
        <f t="shared" si="19"/>
        <v>223</v>
      </c>
    </row>
    <row r="372" ht="20.25" customHeight="1" spans="1:6">
      <c r="A372" s="12" t="s">
        <v>430</v>
      </c>
      <c r="B372" s="12"/>
      <c r="C372" s="12"/>
      <c r="D372" s="12"/>
      <c r="E372" s="13"/>
      <c r="F372" s="12">
        <f t="shared" si="19"/>
        <v>0</v>
      </c>
    </row>
    <row r="373" ht="20.25" customHeight="1" spans="1:7">
      <c r="A373" s="12" t="s">
        <v>431</v>
      </c>
      <c r="B373" s="12"/>
      <c r="C373" s="12"/>
      <c r="D373" s="12">
        <f t="shared" si="18"/>
        <v>0</v>
      </c>
      <c r="E373" s="13"/>
      <c r="F373" s="12">
        <f t="shared" si="19"/>
        <v>18</v>
      </c>
      <c r="G373">
        <f>G374</f>
        <v>18</v>
      </c>
    </row>
    <row r="374" ht="20.25" customHeight="1" spans="1:7">
      <c r="A374" s="12" t="s">
        <v>432</v>
      </c>
      <c r="B374" s="12"/>
      <c r="C374" s="12"/>
      <c r="D374" s="12">
        <f t="shared" si="18"/>
        <v>0</v>
      </c>
      <c r="E374" s="13"/>
      <c r="F374" s="12">
        <f t="shared" si="19"/>
        <v>18</v>
      </c>
      <c r="G374">
        <v>18</v>
      </c>
    </row>
    <row r="375" ht="20.25" customHeight="1" spans="1:6">
      <c r="A375" s="12" t="s">
        <v>433</v>
      </c>
      <c r="B375" s="12">
        <f>B376</f>
        <v>0</v>
      </c>
      <c r="C375" s="12">
        <f>C376</f>
        <v>0</v>
      </c>
      <c r="D375" s="12">
        <f t="shared" si="18"/>
        <v>0</v>
      </c>
      <c r="E375" s="13"/>
      <c r="F375" s="12">
        <f t="shared" si="19"/>
        <v>0</v>
      </c>
    </row>
    <row r="376" ht="20.25" customHeight="1" spans="1:6">
      <c r="A376" s="12" t="s">
        <v>434</v>
      </c>
      <c r="B376" s="12"/>
      <c r="C376" s="12"/>
      <c r="D376" s="12">
        <f t="shared" si="18"/>
        <v>0</v>
      </c>
      <c r="E376" s="13"/>
      <c r="F376" s="12">
        <f t="shared" si="19"/>
        <v>0</v>
      </c>
    </row>
    <row r="377" ht="20.25" customHeight="1" spans="1:7">
      <c r="A377" s="12" t="s">
        <v>435</v>
      </c>
      <c r="B377" s="12">
        <f>B378+B383+B385</f>
        <v>68</v>
      </c>
      <c r="C377" s="12">
        <f>C378+C383+C385</f>
        <v>96</v>
      </c>
      <c r="D377" s="12">
        <f>D378+D383+D385</f>
        <v>28</v>
      </c>
      <c r="E377" s="13">
        <f t="shared" si="20"/>
        <v>41.1764705882353</v>
      </c>
      <c r="F377" s="12">
        <f>F378+F383+F385</f>
        <v>5025</v>
      </c>
      <c r="G377">
        <f>G378+G383+G385</f>
        <v>4929</v>
      </c>
    </row>
    <row r="378" ht="20.25" customHeight="1" spans="1:7">
      <c r="A378" s="12" t="s">
        <v>436</v>
      </c>
      <c r="B378" s="12">
        <f>SUM(B379:B382)</f>
        <v>68</v>
      </c>
      <c r="C378" s="12">
        <f>SUM(C379:C382)</f>
        <v>96</v>
      </c>
      <c r="D378" s="12">
        <f>SUM(D379:D382)</f>
        <v>28</v>
      </c>
      <c r="E378" s="13">
        <f t="shared" si="20"/>
        <v>41.1764705882353</v>
      </c>
      <c r="F378" s="12">
        <f t="shared" ref="F378:F440" si="21">C378+G378</f>
        <v>5025</v>
      </c>
      <c r="G378">
        <f>SUM(G379:G382)</f>
        <v>4929</v>
      </c>
    </row>
    <row r="379" ht="20.25" customHeight="1" spans="1:6">
      <c r="A379" s="12" t="s">
        <v>437</v>
      </c>
      <c r="B379" s="12">
        <v>68</v>
      </c>
      <c r="C379" s="12">
        <v>96</v>
      </c>
      <c r="D379" s="12">
        <f t="shared" si="18"/>
        <v>28</v>
      </c>
      <c r="E379" s="13">
        <f t="shared" si="20"/>
        <v>41.1764705882353</v>
      </c>
      <c r="F379" s="12">
        <f t="shared" si="21"/>
        <v>96</v>
      </c>
    </row>
    <row r="380" ht="20.25" customHeight="1" spans="1:6">
      <c r="A380" s="12" t="s">
        <v>438</v>
      </c>
      <c r="B380" s="12"/>
      <c r="C380" s="12"/>
      <c r="D380" s="12">
        <f>C380-B380</f>
        <v>0</v>
      </c>
      <c r="E380" s="13"/>
      <c r="F380" s="12">
        <f t="shared" si="21"/>
        <v>0</v>
      </c>
    </row>
    <row r="381" ht="20.25" customHeight="1" spans="1:6">
      <c r="A381" s="12" t="s">
        <v>439</v>
      </c>
      <c r="B381" s="12"/>
      <c r="C381" s="12"/>
      <c r="D381" s="12">
        <f>C381-B381</f>
        <v>0</v>
      </c>
      <c r="E381" s="13"/>
      <c r="F381" s="12">
        <f t="shared" si="21"/>
        <v>0</v>
      </c>
    </row>
    <row r="382" ht="20.25" customHeight="1" spans="1:7">
      <c r="A382" s="12" t="s">
        <v>440</v>
      </c>
      <c r="B382" s="12"/>
      <c r="C382" s="12"/>
      <c r="D382" s="12">
        <f>C382-B382</f>
        <v>0</v>
      </c>
      <c r="E382" s="13"/>
      <c r="F382" s="12">
        <f t="shared" si="21"/>
        <v>4929</v>
      </c>
      <c r="G382">
        <v>4929</v>
      </c>
    </row>
    <row r="383" ht="20.25" customHeight="1" spans="1:7">
      <c r="A383" s="12" t="s">
        <v>441</v>
      </c>
      <c r="B383" s="12">
        <f>B384</f>
        <v>0</v>
      </c>
      <c r="C383" s="12">
        <f>C384</f>
        <v>0</v>
      </c>
      <c r="D383" s="12">
        <f>D384</f>
        <v>0</v>
      </c>
      <c r="E383" s="13"/>
      <c r="F383" s="12">
        <f>F384</f>
        <v>0</v>
      </c>
      <c r="G383">
        <f>G384</f>
        <v>0</v>
      </c>
    </row>
    <row r="384" ht="20.25" customHeight="1" spans="1:6">
      <c r="A384" s="12" t="s">
        <v>442</v>
      </c>
      <c r="B384" s="12"/>
      <c r="C384" s="12"/>
      <c r="D384" s="12"/>
      <c r="E384" s="13"/>
      <c r="F384" s="12">
        <f t="shared" si="21"/>
        <v>0</v>
      </c>
    </row>
    <row r="385" ht="20.25" customHeight="1" spans="1:7">
      <c r="A385" s="12" t="s">
        <v>443</v>
      </c>
      <c r="B385" s="12">
        <f>B386</f>
        <v>0</v>
      </c>
      <c r="C385" s="12">
        <f>C386</f>
        <v>0</v>
      </c>
      <c r="D385" s="12">
        <f>D386</f>
        <v>0</v>
      </c>
      <c r="E385" s="13"/>
      <c r="F385" s="12">
        <f>F386</f>
        <v>0</v>
      </c>
      <c r="G385">
        <f>G386</f>
        <v>0</v>
      </c>
    </row>
    <row r="386" ht="20.25" customHeight="1" spans="1:6">
      <c r="A386" s="12" t="s">
        <v>444</v>
      </c>
      <c r="B386" s="12"/>
      <c r="C386" s="12"/>
      <c r="D386" s="12"/>
      <c r="E386" s="13"/>
      <c r="F386" s="12">
        <f t="shared" si="21"/>
        <v>0</v>
      </c>
    </row>
    <row r="387" ht="20.25" customHeight="1" spans="1:6">
      <c r="A387" s="12" t="s">
        <v>445</v>
      </c>
      <c r="B387" s="12">
        <f>B388+B391+B394</f>
        <v>102</v>
      </c>
      <c r="C387" s="12">
        <f>C388+C391+C394</f>
        <v>106</v>
      </c>
      <c r="D387" s="12">
        <f>D388+D391+D394</f>
        <v>-102</v>
      </c>
      <c r="E387" s="13">
        <f t="shared" si="20"/>
        <v>-100</v>
      </c>
      <c r="F387" s="12">
        <f t="shared" si="21"/>
        <v>106</v>
      </c>
    </row>
    <row r="388" ht="20.25" customHeight="1" spans="1:6">
      <c r="A388" s="12" t="s">
        <v>446</v>
      </c>
      <c r="B388" s="12">
        <f>B390</f>
        <v>102</v>
      </c>
      <c r="C388" s="12">
        <f>SUM(C389:C390)</f>
        <v>106</v>
      </c>
      <c r="D388" s="12">
        <f>D390</f>
        <v>-102</v>
      </c>
      <c r="E388" s="13">
        <f t="shared" si="20"/>
        <v>-100</v>
      </c>
      <c r="F388" s="12">
        <f t="shared" si="21"/>
        <v>106</v>
      </c>
    </row>
    <row r="389" ht="20.25" customHeight="1" spans="1:6">
      <c r="A389" s="12" t="s">
        <v>100</v>
      </c>
      <c r="B389" s="12"/>
      <c r="C389" s="12">
        <v>106</v>
      </c>
      <c r="D389" s="12"/>
      <c r="E389" s="13"/>
      <c r="F389" s="12"/>
    </row>
    <row r="390" ht="20.25" customHeight="1" spans="1:6">
      <c r="A390" s="12" t="s">
        <v>447</v>
      </c>
      <c r="B390" s="12">
        <v>102</v>
      </c>
      <c r="C390" s="12"/>
      <c r="D390" s="12">
        <f t="shared" ref="D390:D452" si="22">C390-B390</f>
        <v>-102</v>
      </c>
      <c r="E390" s="13">
        <f t="shared" si="20"/>
        <v>-100</v>
      </c>
      <c r="F390" s="12">
        <f t="shared" si="21"/>
        <v>0</v>
      </c>
    </row>
    <row r="391" ht="20.25" customHeight="1" spans="1:6">
      <c r="A391" s="12" t="s">
        <v>448</v>
      </c>
      <c r="B391" s="12">
        <f>SUM(B392:B393)</f>
        <v>0</v>
      </c>
      <c r="C391" s="12">
        <f>SUM(C392:C393)</f>
        <v>0</v>
      </c>
      <c r="D391" s="12">
        <f t="shared" si="22"/>
        <v>0</v>
      </c>
      <c r="E391" s="13" t="e">
        <f t="shared" si="20"/>
        <v>#DIV/0!</v>
      </c>
      <c r="F391" s="12">
        <f t="shared" si="21"/>
        <v>0</v>
      </c>
    </row>
    <row r="392" ht="20.25" customHeight="1" spans="1:6">
      <c r="A392" s="12" t="s">
        <v>449</v>
      </c>
      <c r="B392" s="12"/>
      <c r="C392" s="12"/>
      <c r="D392" s="12">
        <f t="shared" si="22"/>
        <v>0</v>
      </c>
      <c r="E392" s="13" t="e">
        <f t="shared" si="20"/>
        <v>#DIV/0!</v>
      </c>
      <c r="F392" s="12">
        <f t="shared" si="21"/>
        <v>0</v>
      </c>
    </row>
    <row r="393" ht="20.25" customHeight="1" spans="1:6">
      <c r="A393" s="12" t="s">
        <v>450</v>
      </c>
      <c r="B393" s="12"/>
      <c r="C393" s="12"/>
      <c r="D393" s="12">
        <f t="shared" si="22"/>
        <v>0</v>
      </c>
      <c r="E393" s="13" t="e">
        <f t="shared" si="20"/>
        <v>#DIV/0!</v>
      </c>
      <c r="F393" s="12">
        <f t="shared" si="21"/>
        <v>0</v>
      </c>
    </row>
    <row r="394" ht="20.25" customHeight="1" spans="1:6">
      <c r="A394" s="12" t="s">
        <v>451</v>
      </c>
      <c r="B394" s="12">
        <f>SUM(B395:B396)</f>
        <v>0</v>
      </c>
      <c r="C394" s="12">
        <f>SUM(C395:C396)</f>
        <v>0</v>
      </c>
      <c r="D394" s="12">
        <f t="shared" si="22"/>
        <v>0</v>
      </c>
      <c r="E394" s="13" t="e">
        <f t="shared" si="20"/>
        <v>#DIV/0!</v>
      </c>
      <c r="F394" s="12">
        <f t="shared" si="21"/>
        <v>0</v>
      </c>
    </row>
    <row r="395" ht="20.25" customHeight="1" spans="1:6">
      <c r="A395" s="12" t="s">
        <v>452</v>
      </c>
      <c r="B395" s="12"/>
      <c r="C395" s="12"/>
      <c r="D395" s="12">
        <f t="shared" si="22"/>
        <v>0</v>
      </c>
      <c r="E395" s="13" t="e">
        <f t="shared" si="20"/>
        <v>#DIV/0!</v>
      </c>
      <c r="F395" s="12">
        <f t="shared" si="21"/>
        <v>0</v>
      </c>
    </row>
    <row r="396" ht="20.25" customHeight="1" spans="1:6">
      <c r="A396" s="12" t="s">
        <v>453</v>
      </c>
      <c r="B396" s="12"/>
      <c r="C396" s="12"/>
      <c r="D396" s="12">
        <f t="shared" si="22"/>
        <v>0</v>
      </c>
      <c r="E396" s="13"/>
      <c r="F396" s="12">
        <f t="shared" si="21"/>
        <v>0</v>
      </c>
    </row>
    <row r="397" ht="20.25" customHeight="1" spans="1:7">
      <c r="A397" s="12" t="s">
        <v>454</v>
      </c>
      <c r="B397" s="12">
        <f>B398</f>
        <v>78</v>
      </c>
      <c r="C397" s="12">
        <f>C398</f>
        <v>105</v>
      </c>
      <c r="D397" s="12">
        <f t="shared" si="22"/>
        <v>27</v>
      </c>
      <c r="E397" s="13">
        <f t="shared" si="20"/>
        <v>34.6153846153846</v>
      </c>
      <c r="F397" s="12">
        <f t="shared" si="21"/>
        <v>125</v>
      </c>
      <c r="G397">
        <f>G398+G401</f>
        <v>20</v>
      </c>
    </row>
    <row r="398" ht="20.25" customHeight="1" spans="1:6">
      <c r="A398" s="12" t="s">
        <v>455</v>
      </c>
      <c r="B398" s="12">
        <f>SUM(B399:B400)</f>
        <v>78</v>
      </c>
      <c r="C398" s="12">
        <f>SUM(C399:C399)</f>
        <v>105</v>
      </c>
      <c r="D398" s="12">
        <f t="shared" si="22"/>
        <v>27</v>
      </c>
      <c r="E398" s="13">
        <f t="shared" si="20"/>
        <v>34.6153846153846</v>
      </c>
      <c r="F398" s="12">
        <f t="shared" si="21"/>
        <v>105</v>
      </c>
    </row>
    <row r="399" ht="20.25" customHeight="1" spans="1:6">
      <c r="A399" s="12" t="s">
        <v>456</v>
      </c>
      <c r="B399" s="12">
        <v>78</v>
      </c>
      <c r="C399" s="12">
        <v>105</v>
      </c>
      <c r="D399" s="12">
        <f t="shared" si="22"/>
        <v>27</v>
      </c>
      <c r="E399" s="13">
        <f t="shared" si="20"/>
        <v>34.6153846153846</v>
      </c>
      <c r="F399" s="12">
        <f t="shared" si="21"/>
        <v>105</v>
      </c>
    </row>
    <row r="400" ht="20.25" customHeight="1" spans="1:6">
      <c r="A400" s="12" t="s">
        <v>457</v>
      </c>
      <c r="B400" s="12"/>
      <c r="C400" s="12"/>
      <c r="D400" s="12">
        <f t="shared" si="22"/>
        <v>0</v>
      </c>
      <c r="E400" s="13"/>
      <c r="F400" s="12">
        <f t="shared" si="21"/>
        <v>0</v>
      </c>
    </row>
    <row r="401" ht="20.25" customHeight="1" spans="1:7">
      <c r="A401" s="12" t="s">
        <v>458</v>
      </c>
      <c r="B401" s="12"/>
      <c r="C401" s="12"/>
      <c r="D401" s="12"/>
      <c r="E401" s="13"/>
      <c r="F401" s="12">
        <f t="shared" si="21"/>
        <v>20</v>
      </c>
      <c r="G401">
        <f>G402</f>
        <v>20</v>
      </c>
    </row>
    <row r="402" ht="20.25" customHeight="1" spans="1:7">
      <c r="A402" s="12" t="s">
        <v>459</v>
      </c>
      <c r="B402" s="12"/>
      <c r="C402" s="12"/>
      <c r="D402" s="12"/>
      <c r="E402" s="13"/>
      <c r="F402" s="12">
        <f t="shared" si="21"/>
        <v>20</v>
      </c>
      <c r="G402">
        <v>20</v>
      </c>
    </row>
    <row r="403" ht="20.25" customHeight="1" spans="1:6">
      <c r="A403" s="12" t="s">
        <v>460</v>
      </c>
      <c r="B403" s="12">
        <f>B404+B411</f>
        <v>226</v>
      </c>
      <c r="C403" s="12">
        <f>C404+C411</f>
        <v>266</v>
      </c>
      <c r="D403" s="12">
        <f>D404+D411</f>
        <v>40</v>
      </c>
      <c r="E403" s="13">
        <f t="shared" si="20"/>
        <v>17.6991150442478</v>
      </c>
      <c r="F403" s="12">
        <f t="shared" si="21"/>
        <v>266</v>
      </c>
    </row>
    <row r="404" ht="20.25" customHeight="1" spans="1:6">
      <c r="A404" s="12" t="s">
        <v>461</v>
      </c>
      <c r="B404" s="12">
        <f>SUM(B405:B410)</f>
        <v>210</v>
      </c>
      <c r="C404" s="12">
        <f>SUM(C405:C410)</f>
        <v>245</v>
      </c>
      <c r="D404" s="12">
        <f t="shared" si="22"/>
        <v>35</v>
      </c>
      <c r="E404" s="13">
        <f t="shared" si="20"/>
        <v>16.6666666666667</v>
      </c>
      <c r="F404" s="12">
        <f t="shared" si="21"/>
        <v>245</v>
      </c>
    </row>
    <row r="405" ht="20.25" customHeight="1" spans="1:6">
      <c r="A405" s="12" t="s">
        <v>462</v>
      </c>
      <c r="B405" s="12">
        <v>210</v>
      </c>
      <c r="C405" s="12">
        <v>245</v>
      </c>
      <c r="D405" s="12">
        <f t="shared" si="22"/>
        <v>35</v>
      </c>
      <c r="E405" s="13">
        <f t="shared" si="20"/>
        <v>16.6666666666667</v>
      </c>
      <c r="F405" s="12">
        <f t="shared" si="21"/>
        <v>245</v>
      </c>
    </row>
    <row r="406" ht="20.25" customHeight="1" spans="1:6">
      <c r="A406" s="12" t="s">
        <v>463</v>
      </c>
      <c r="B406" s="12"/>
      <c r="C406" s="12"/>
      <c r="D406" s="12">
        <f t="shared" si="22"/>
        <v>0</v>
      </c>
      <c r="E406" s="13"/>
      <c r="F406" s="12">
        <f t="shared" si="21"/>
        <v>0</v>
      </c>
    </row>
    <row r="407" ht="20.25" customHeight="1" spans="1:6">
      <c r="A407" s="12" t="s">
        <v>464</v>
      </c>
      <c r="B407" s="12"/>
      <c r="C407" s="12"/>
      <c r="D407" s="12">
        <f t="shared" si="22"/>
        <v>0</v>
      </c>
      <c r="E407" s="13" t="e">
        <f t="shared" si="20"/>
        <v>#DIV/0!</v>
      </c>
      <c r="F407" s="12">
        <f t="shared" si="21"/>
        <v>0</v>
      </c>
    </row>
    <row r="408" ht="20.25" customHeight="1" spans="1:6">
      <c r="A408" s="12" t="s">
        <v>465</v>
      </c>
      <c r="B408" s="12"/>
      <c r="C408" s="12"/>
      <c r="D408" s="12">
        <f t="shared" si="22"/>
        <v>0</v>
      </c>
      <c r="E408" s="13"/>
      <c r="F408" s="12">
        <f t="shared" si="21"/>
        <v>0</v>
      </c>
    </row>
    <row r="409" ht="20.25" customHeight="1" spans="1:6">
      <c r="A409" s="12" t="s">
        <v>466</v>
      </c>
      <c r="B409" s="12"/>
      <c r="C409" s="12"/>
      <c r="D409" s="12">
        <f t="shared" si="22"/>
        <v>0</v>
      </c>
      <c r="E409" s="13"/>
      <c r="F409" s="12">
        <f t="shared" si="21"/>
        <v>0</v>
      </c>
    </row>
    <row r="410" ht="20.25" customHeight="1" spans="1:6">
      <c r="A410" s="12" t="s">
        <v>467</v>
      </c>
      <c r="B410" s="12"/>
      <c r="C410" s="12"/>
      <c r="D410" s="12">
        <f t="shared" si="22"/>
        <v>0</v>
      </c>
      <c r="E410" s="13"/>
      <c r="F410" s="12">
        <f t="shared" si="21"/>
        <v>0</v>
      </c>
    </row>
    <row r="411" ht="20.25" customHeight="1" spans="1:6">
      <c r="A411" s="12" t="s">
        <v>468</v>
      </c>
      <c r="B411" s="12">
        <f>SUM(B412:B414)</f>
        <v>16</v>
      </c>
      <c r="C411" s="12">
        <f>SUM(C412:C414)</f>
        <v>21</v>
      </c>
      <c r="D411" s="12">
        <f>SUM(D412:D414)</f>
        <v>5</v>
      </c>
      <c r="E411" s="13">
        <f t="shared" si="20"/>
        <v>31.25</v>
      </c>
      <c r="F411" s="12">
        <f t="shared" si="21"/>
        <v>21</v>
      </c>
    </row>
    <row r="412" ht="20.25" customHeight="1" spans="1:6">
      <c r="A412" s="12" t="s">
        <v>469</v>
      </c>
      <c r="B412" s="12"/>
      <c r="C412" s="12"/>
      <c r="D412" s="12">
        <f t="shared" si="22"/>
        <v>0</v>
      </c>
      <c r="E412" s="13" t="e">
        <f t="shared" si="20"/>
        <v>#DIV/0!</v>
      </c>
      <c r="F412" s="12">
        <f t="shared" si="21"/>
        <v>0</v>
      </c>
    </row>
    <row r="413" ht="20.25" customHeight="1" spans="1:6">
      <c r="A413" s="12" t="s">
        <v>470</v>
      </c>
      <c r="B413" s="12">
        <v>16</v>
      </c>
      <c r="C413" s="12">
        <v>21</v>
      </c>
      <c r="D413" s="12">
        <f t="shared" si="22"/>
        <v>5</v>
      </c>
      <c r="E413" s="13"/>
      <c r="F413" s="12">
        <f t="shared" si="21"/>
        <v>21</v>
      </c>
    </row>
    <row r="414" ht="20.25" customHeight="1" spans="1:6">
      <c r="A414" s="12" t="s">
        <v>471</v>
      </c>
      <c r="B414" s="12"/>
      <c r="C414" s="12"/>
      <c r="D414" s="12">
        <f t="shared" si="22"/>
        <v>0</v>
      </c>
      <c r="E414" s="13"/>
      <c r="F414" s="12">
        <f t="shared" si="21"/>
        <v>0</v>
      </c>
    </row>
    <row r="415" ht="20.25" customHeight="1" spans="1:7">
      <c r="A415" s="12" t="s">
        <v>472</v>
      </c>
      <c r="B415" s="12">
        <f>B416+B420+B422</f>
        <v>4717</v>
      </c>
      <c r="C415" s="12">
        <f>C416+C420+C422</f>
        <v>5396</v>
      </c>
      <c r="D415" s="12">
        <f>D416+D420+D422</f>
        <v>679</v>
      </c>
      <c r="E415" s="13">
        <f t="shared" si="20"/>
        <v>14.3947424210303</v>
      </c>
      <c r="F415" s="12">
        <f>F416+F420+F422</f>
        <v>7115</v>
      </c>
      <c r="G415">
        <f>G416+G420+G422</f>
        <v>1719</v>
      </c>
    </row>
    <row r="416" ht="20.25" customHeight="1" spans="1:7">
      <c r="A416" s="12" t="s">
        <v>473</v>
      </c>
      <c r="B416" s="12">
        <f>SUM(B417:B418)</f>
        <v>1046</v>
      </c>
      <c r="C416" s="12">
        <f>C417+C418</f>
        <v>1109</v>
      </c>
      <c r="D416" s="12">
        <f>D417+D418</f>
        <v>63</v>
      </c>
      <c r="E416" s="13">
        <f t="shared" si="20"/>
        <v>6.02294455066922</v>
      </c>
      <c r="F416" s="12">
        <f>F417+F418+F419</f>
        <v>2828</v>
      </c>
      <c r="G416">
        <f>SUM(G417:G419)</f>
        <v>1719</v>
      </c>
    </row>
    <row r="417" ht="20.25" customHeight="1" spans="1:6">
      <c r="A417" s="12" t="s">
        <v>474</v>
      </c>
      <c r="B417" s="12">
        <v>1046</v>
      </c>
      <c r="C417" s="12">
        <v>1109</v>
      </c>
      <c r="D417" s="12">
        <f t="shared" si="22"/>
        <v>63</v>
      </c>
      <c r="E417" s="13"/>
      <c r="F417" s="12">
        <f t="shared" si="21"/>
        <v>1109</v>
      </c>
    </row>
    <row r="418" ht="20.25" customHeight="1" spans="1:7">
      <c r="A418" s="12" t="s">
        <v>475</v>
      </c>
      <c r="B418" s="12"/>
      <c r="C418" s="12"/>
      <c r="D418" s="12">
        <f t="shared" si="22"/>
        <v>0</v>
      </c>
      <c r="E418" s="13" t="e">
        <f t="shared" si="20"/>
        <v>#DIV/0!</v>
      </c>
      <c r="F418" s="12">
        <f t="shared" si="21"/>
        <v>225</v>
      </c>
      <c r="G418">
        <v>225</v>
      </c>
    </row>
    <row r="419" ht="20.25" customHeight="1" spans="1:7">
      <c r="A419" s="12" t="s">
        <v>476</v>
      </c>
      <c r="B419" s="12"/>
      <c r="C419" s="12"/>
      <c r="D419" s="12"/>
      <c r="E419" s="13"/>
      <c r="F419" s="12">
        <f t="shared" si="21"/>
        <v>1494</v>
      </c>
      <c r="G419">
        <v>1494</v>
      </c>
    </row>
    <row r="420" ht="20.25" customHeight="1" spans="1:6">
      <c r="A420" s="12" t="s">
        <v>477</v>
      </c>
      <c r="B420" s="12">
        <f>B421</f>
        <v>3590</v>
      </c>
      <c r="C420" s="12">
        <f>C421</f>
        <v>4175</v>
      </c>
      <c r="D420" s="12">
        <f t="shared" si="22"/>
        <v>585</v>
      </c>
      <c r="E420" s="13">
        <f t="shared" si="20"/>
        <v>16.2952646239554</v>
      </c>
      <c r="F420" s="12">
        <f t="shared" si="21"/>
        <v>4175</v>
      </c>
    </row>
    <row r="421" ht="20.25" customHeight="1" spans="1:6">
      <c r="A421" s="12" t="s">
        <v>478</v>
      </c>
      <c r="B421" s="12">
        <v>3590</v>
      </c>
      <c r="C421" s="12">
        <v>4175</v>
      </c>
      <c r="D421" s="12">
        <f t="shared" si="22"/>
        <v>585</v>
      </c>
      <c r="E421" s="13">
        <f t="shared" si="20"/>
        <v>16.2952646239554</v>
      </c>
      <c r="F421" s="12">
        <f t="shared" si="21"/>
        <v>4175</v>
      </c>
    </row>
    <row r="422" ht="20.25" customHeight="1" spans="1:6">
      <c r="A422" s="12" t="s">
        <v>479</v>
      </c>
      <c r="B422" s="12">
        <f>B423</f>
        <v>81</v>
      </c>
      <c r="C422" s="12">
        <f>C423</f>
        <v>112</v>
      </c>
      <c r="D422" s="12">
        <f t="shared" si="22"/>
        <v>31</v>
      </c>
      <c r="E422" s="13">
        <f t="shared" si="20"/>
        <v>38.2716049382716</v>
      </c>
      <c r="F422" s="12">
        <f t="shared" si="21"/>
        <v>112</v>
      </c>
    </row>
    <row r="423" ht="20.25" customHeight="1" spans="1:6">
      <c r="A423" s="12" t="s">
        <v>480</v>
      </c>
      <c r="B423" s="12">
        <v>81</v>
      </c>
      <c r="C423" s="12">
        <v>112</v>
      </c>
      <c r="D423" s="12">
        <f t="shared" si="22"/>
        <v>31</v>
      </c>
      <c r="E423" s="13">
        <f t="shared" si="20"/>
        <v>38.2716049382716</v>
      </c>
      <c r="F423" s="12">
        <f t="shared" si="21"/>
        <v>112</v>
      </c>
    </row>
    <row r="424" ht="20.25" customHeight="1" spans="1:6">
      <c r="A424" s="12" t="s">
        <v>481</v>
      </c>
      <c r="B424" s="12">
        <f>B425</f>
        <v>94</v>
      </c>
      <c r="C424" s="12">
        <f>C425</f>
        <v>88</v>
      </c>
      <c r="D424" s="12">
        <f t="shared" si="22"/>
        <v>-6</v>
      </c>
      <c r="E424" s="13">
        <f t="shared" si="20"/>
        <v>-6.38297872340426</v>
      </c>
      <c r="F424" s="12">
        <f t="shared" si="21"/>
        <v>88</v>
      </c>
    </row>
    <row r="425" ht="20.25" customHeight="1" spans="1:6">
      <c r="A425" s="12" t="s">
        <v>482</v>
      </c>
      <c r="B425" s="12">
        <f>SUM(B426:B428)</f>
        <v>94</v>
      </c>
      <c r="C425" s="12">
        <f>SUM(C426:C428)</f>
        <v>88</v>
      </c>
      <c r="D425" s="12">
        <f t="shared" si="22"/>
        <v>-6</v>
      </c>
      <c r="E425" s="13">
        <f t="shared" si="20"/>
        <v>-6.38297872340426</v>
      </c>
      <c r="F425" s="12">
        <f t="shared" si="21"/>
        <v>88</v>
      </c>
    </row>
    <row r="426" ht="20.25" customHeight="1" spans="1:6">
      <c r="A426" s="12" t="s">
        <v>157</v>
      </c>
      <c r="B426" s="12">
        <v>63</v>
      </c>
      <c r="C426" s="12"/>
      <c r="D426" s="12">
        <f t="shared" si="22"/>
        <v>-63</v>
      </c>
      <c r="E426" s="13">
        <f t="shared" si="20"/>
        <v>-100</v>
      </c>
      <c r="F426" s="12">
        <f t="shared" si="21"/>
        <v>0</v>
      </c>
    </row>
    <row r="427" ht="20.25" customHeight="1" spans="1:6">
      <c r="A427" s="12" t="s">
        <v>100</v>
      </c>
      <c r="B427" s="12">
        <v>31</v>
      </c>
      <c r="C427" s="12">
        <v>88</v>
      </c>
      <c r="D427" s="12">
        <f t="shared" si="22"/>
        <v>57</v>
      </c>
      <c r="E427" s="13">
        <f t="shared" si="20"/>
        <v>183.870967741935</v>
      </c>
      <c r="F427" s="12">
        <f t="shared" si="21"/>
        <v>88</v>
      </c>
    </row>
    <row r="428" ht="20.25" customHeight="1" spans="1:6">
      <c r="A428" s="12" t="s">
        <v>483</v>
      </c>
      <c r="B428" s="12"/>
      <c r="C428" s="12"/>
      <c r="D428" s="12">
        <f t="shared" si="22"/>
        <v>0</v>
      </c>
      <c r="E428" s="13"/>
      <c r="F428" s="12">
        <f t="shared" si="21"/>
        <v>0</v>
      </c>
    </row>
    <row r="429" ht="20.25" customHeight="1" spans="1:7">
      <c r="A429" s="12" t="s">
        <v>484</v>
      </c>
      <c r="B429" s="12">
        <f>B430+B434+B436</f>
        <v>594</v>
      </c>
      <c r="C429" s="12">
        <f>C430+C434+C436</f>
        <v>453</v>
      </c>
      <c r="D429" s="12">
        <f>D430+D434+D436</f>
        <v>-141</v>
      </c>
      <c r="E429" s="13">
        <f t="shared" ref="E429:E452" si="23">D429/B429*100</f>
        <v>-23.7373737373737</v>
      </c>
      <c r="F429" s="12">
        <f t="shared" si="21"/>
        <v>691</v>
      </c>
      <c r="G429">
        <f>G430+G434+G436+G439</f>
        <v>238</v>
      </c>
    </row>
    <row r="430" ht="20.25" customHeight="1" spans="1:6">
      <c r="A430" s="12" t="s">
        <v>485</v>
      </c>
      <c r="B430" s="12">
        <f>SUM(B431:B433)</f>
        <v>287</v>
      </c>
      <c r="C430" s="12">
        <f>SUM(C431:C433)</f>
        <v>169</v>
      </c>
      <c r="D430" s="12">
        <f>SUM(D431:D433)</f>
        <v>-118</v>
      </c>
      <c r="E430" s="13">
        <f t="shared" si="23"/>
        <v>-41.1149825783972</v>
      </c>
      <c r="F430" s="12">
        <f t="shared" si="21"/>
        <v>169</v>
      </c>
    </row>
    <row r="431" ht="20.25" customHeight="1" spans="1:6">
      <c r="A431" s="12" t="s">
        <v>157</v>
      </c>
      <c r="B431" s="12">
        <v>79</v>
      </c>
      <c r="C431" s="12">
        <v>92</v>
      </c>
      <c r="D431" s="12">
        <f t="shared" si="22"/>
        <v>13</v>
      </c>
      <c r="E431" s="13"/>
      <c r="F431" s="12">
        <f t="shared" si="21"/>
        <v>92</v>
      </c>
    </row>
    <row r="432" ht="20.25" customHeight="1" spans="1:6">
      <c r="A432" s="12" t="s">
        <v>486</v>
      </c>
      <c r="B432" s="12">
        <v>142</v>
      </c>
      <c r="C432" s="12"/>
      <c r="D432" s="12">
        <f t="shared" si="22"/>
        <v>-142</v>
      </c>
      <c r="E432" s="13">
        <f t="shared" si="23"/>
        <v>-100</v>
      </c>
      <c r="F432" s="12">
        <f t="shared" si="21"/>
        <v>0</v>
      </c>
    </row>
    <row r="433" ht="20.25" customHeight="1" spans="1:6">
      <c r="A433" s="12" t="s">
        <v>100</v>
      </c>
      <c r="B433" s="12">
        <v>66</v>
      </c>
      <c r="C433" s="12">
        <v>77</v>
      </c>
      <c r="D433" s="12">
        <f t="shared" si="22"/>
        <v>11</v>
      </c>
      <c r="E433" s="13"/>
      <c r="F433" s="12">
        <f t="shared" si="21"/>
        <v>77</v>
      </c>
    </row>
    <row r="434" ht="20.25" customHeight="1" spans="1:6">
      <c r="A434" s="12" t="s">
        <v>487</v>
      </c>
      <c r="B434" s="12">
        <f>B435</f>
        <v>301</v>
      </c>
      <c r="C434" s="12">
        <f>C435</f>
        <v>284</v>
      </c>
      <c r="D434" s="12">
        <f t="shared" si="22"/>
        <v>-17</v>
      </c>
      <c r="E434" s="13">
        <f t="shared" si="23"/>
        <v>-5.64784053156146</v>
      </c>
      <c r="F434" s="12">
        <f t="shared" si="21"/>
        <v>284</v>
      </c>
    </row>
    <row r="435" ht="20.25" customHeight="1" spans="1:6">
      <c r="A435" s="12" t="s">
        <v>488</v>
      </c>
      <c r="B435" s="12">
        <v>301</v>
      </c>
      <c r="C435" s="12">
        <v>284</v>
      </c>
      <c r="D435" s="12">
        <f t="shared" si="22"/>
        <v>-17</v>
      </c>
      <c r="E435" s="13">
        <f t="shared" si="23"/>
        <v>-5.64784053156146</v>
      </c>
      <c r="F435" s="12">
        <f t="shared" si="21"/>
        <v>284</v>
      </c>
    </row>
    <row r="436" ht="20.25" customHeight="1" spans="1:6">
      <c r="A436" s="12" t="s">
        <v>489</v>
      </c>
      <c r="B436" s="12">
        <f>B437+B438</f>
        <v>6</v>
      </c>
      <c r="C436" s="12">
        <f>C437+C438</f>
        <v>0</v>
      </c>
      <c r="D436" s="12">
        <f t="shared" si="22"/>
        <v>-6</v>
      </c>
      <c r="E436" s="13">
        <f t="shared" si="23"/>
        <v>-100</v>
      </c>
      <c r="F436" s="12">
        <f t="shared" si="21"/>
        <v>0</v>
      </c>
    </row>
    <row r="437" ht="20.25" customHeight="1" spans="1:6">
      <c r="A437" s="12" t="s">
        <v>100</v>
      </c>
      <c r="B437" s="12">
        <v>6</v>
      </c>
      <c r="C437" s="12"/>
      <c r="D437" s="12">
        <f t="shared" si="22"/>
        <v>-6</v>
      </c>
      <c r="E437" s="13">
        <f t="shared" si="23"/>
        <v>-100</v>
      </c>
      <c r="F437" s="12">
        <f t="shared" si="21"/>
        <v>0</v>
      </c>
    </row>
    <row r="438" ht="20.25" customHeight="1" spans="1:6">
      <c r="A438" s="12" t="s">
        <v>490</v>
      </c>
      <c r="B438" s="12"/>
      <c r="C438" s="12"/>
      <c r="D438" s="12">
        <f t="shared" si="22"/>
        <v>0</v>
      </c>
      <c r="E438" s="13" t="e">
        <f t="shared" si="23"/>
        <v>#DIV/0!</v>
      </c>
      <c r="F438" s="12">
        <f t="shared" si="21"/>
        <v>0</v>
      </c>
    </row>
    <row r="439" ht="20.25" customHeight="1" spans="1:7">
      <c r="A439" s="12" t="s">
        <v>491</v>
      </c>
      <c r="B439" s="12"/>
      <c r="C439" s="12"/>
      <c r="D439" s="12"/>
      <c r="E439" s="13"/>
      <c r="F439" s="12">
        <f t="shared" si="21"/>
        <v>238</v>
      </c>
      <c r="G439">
        <f>G440</f>
        <v>238</v>
      </c>
    </row>
    <row r="440" ht="20.25" customHeight="1" spans="1:7">
      <c r="A440" s="12" t="s">
        <v>492</v>
      </c>
      <c r="B440" s="12"/>
      <c r="C440" s="12"/>
      <c r="D440" s="12"/>
      <c r="E440" s="13"/>
      <c r="F440" s="12">
        <f t="shared" si="21"/>
        <v>238</v>
      </c>
      <c r="G440">
        <v>238</v>
      </c>
    </row>
    <row r="441" ht="20.25" customHeight="1" spans="1:6">
      <c r="A441" s="12" t="s">
        <v>493</v>
      </c>
      <c r="B441" s="12">
        <f>B442</f>
        <v>1300</v>
      </c>
      <c r="C441" s="12">
        <f>C442</f>
        <v>1300</v>
      </c>
      <c r="D441" s="12">
        <f t="shared" si="22"/>
        <v>0</v>
      </c>
      <c r="E441" s="13">
        <f t="shared" si="23"/>
        <v>0</v>
      </c>
      <c r="F441" s="12">
        <f t="shared" ref="F441:F452" si="24">C441+G441</f>
        <v>1300</v>
      </c>
    </row>
    <row r="442" ht="20.25" customHeight="1" spans="1:6">
      <c r="A442" s="12" t="s">
        <v>494</v>
      </c>
      <c r="B442" s="12">
        <v>1300</v>
      </c>
      <c r="C442" s="12">
        <v>1300</v>
      </c>
      <c r="D442" s="12">
        <f t="shared" si="22"/>
        <v>0</v>
      </c>
      <c r="E442" s="13">
        <f t="shared" si="23"/>
        <v>0</v>
      </c>
      <c r="F442" s="12">
        <f t="shared" si="24"/>
        <v>1300</v>
      </c>
    </row>
    <row r="443" ht="20.25" customHeight="1" spans="1:6">
      <c r="A443" s="12" t="s">
        <v>495</v>
      </c>
      <c r="B443" s="12">
        <f>B444+B445</f>
        <v>9761</v>
      </c>
      <c r="C443" s="12">
        <f>C444+C445</f>
        <v>5049</v>
      </c>
      <c r="D443" s="12">
        <f t="shared" si="22"/>
        <v>-4712</v>
      </c>
      <c r="E443" s="13">
        <f t="shared" si="23"/>
        <v>-48.2737424444217</v>
      </c>
      <c r="F443" s="12">
        <f t="shared" si="24"/>
        <v>5049</v>
      </c>
    </row>
    <row r="444" ht="20.25" customHeight="1" spans="1:6">
      <c r="A444" s="12" t="s">
        <v>496</v>
      </c>
      <c r="B444" s="12">
        <f>7819+1936</f>
        <v>9755</v>
      </c>
      <c r="C444" s="12">
        <f>2756+2287</f>
        <v>5043</v>
      </c>
      <c r="D444" s="12">
        <f t="shared" si="22"/>
        <v>-4712</v>
      </c>
      <c r="E444" s="13">
        <f t="shared" si="23"/>
        <v>-48.3034341363403</v>
      </c>
      <c r="F444" s="12">
        <f t="shared" si="24"/>
        <v>5043</v>
      </c>
    </row>
    <row r="445" ht="20.25" customHeight="1" spans="1:6">
      <c r="A445" s="12" t="s">
        <v>497</v>
      </c>
      <c r="B445" s="12">
        <f>B446</f>
        <v>6</v>
      </c>
      <c r="C445" s="12">
        <f>C446</f>
        <v>6</v>
      </c>
      <c r="D445" s="12">
        <f t="shared" si="22"/>
        <v>0</v>
      </c>
      <c r="E445" s="13">
        <f t="shared" si="23"/>
        <v>0</v>
      </c>
      <c r="F445" s="12">
        <f t="shared" si="24"/>
        <v>6</v>
      </c>
    </row>
    <row r="446" ht="20.25" customHeight="1" spans="1:6">
      <c r="A446" s="12" t="s">
        <v>498</v>
      </c>
      <c r="B446" s="12">
        <v>6</v>
      </c>
      <c r="C446" s="12">
        <v>6</v>
      </c>
      <c r="D446" s="12">
        <f t="shared" si="22"/>
        <v>0</v>
      </c>
      <c r="E446" s="13">
        <f t="shared" si="23"/>
        <v>0</v>
      </c>
      <c r="F446" s="12">
        <f t="shared" si="24"/>
        <v>6</v>
      </c>
    </row>
    <row r="447" ht="20.25" customHeight="1" spans="1:6">
      <c r="A447" s="12" t="s">
        <v>499</v>
      </c>
      <c r="B447" s="12">
        <f>B448</f>
        <v>1613</v>
      </c>
      <c r="C447" s="12">
        <f>C448</f>
        <v>1490</v>
      </c>
      <c r="D447" s="12">
        <f t="shared" si="22"/>
        <v>-123</v>
      </c>
      <c r="E447" s="13">
        <f t="shared" si="23"/>
        <v>-7.62554246745195</v>
      </c>
      <c r="F447" s="12">
        <f t="shared" si="24"/>
        <v>1490</v>
      </c>
    </row>
    <row r="448" ht="20.25" customHeight="1" spans="1:6">
      <c r="A448" s="12" t="s">
        <v>500</v>
      </c>
      <c r="B448" s="12">
        <f>B449</f>
        <v>1613</v>
      </c>
      <c r="C448" s="12">
        <f>C449</f>
        <v>1490</v>
      </c>
      <c r="D448" s="12">
        <f t="shared" si="22"/>
        <v>-123</v>
      </c>
      <c r="E448" s="13">
        <f t="shared" si="23"/>
        <v>-7.62554246745195</v>
      </c>
      <c r="F448" s="12">
        <f t="shared" si="24"/>
        <v>1490</v>
      </c>
    </row>
    <row r="449" ht="20.25" customHeight="1" spans="1:6">
      <c r="A449" s="12" t="s">
        <v>501</v>
      </c>
      <c r="B449" s="12">
        <v>1613</v>
      </c>
      <c r="C449" s="12">
        <v>1490</v>
      </c>
      <c r="D449" s="12">
        <f t="shared" si="22"/>
        <v>-123</v>
      </c>
      <c r="E449" s="13">
        <f t="shared" si="23"/>
        <v>-7.62554246745195</v>
      </c>
      <c r="F449" s="12">
        <f t="shared" si="24"/>
        <v>1490</v>
      </c>
    </row>
    <row r="450" ht="20.25" customHeight="1" spans="1:6">
      <c r="A450" s="12" t="s">
        <v>502</v>
      </c>
      <c r="B450" s="12">
        <f>B451</f>
        <v>9</v>
      </c>
      <c r="C450" s="12">
        <f>C451</f>
        <v>13</v>
      </c>
      <c r="D450" s="12">
        <f t="shared" si="22"/>
        <v>4</v>
      </c>
      <c r="E450" s="13">
        <f t="shared" si="23"/>
        <v>44.4444444444444</v>
      </c>
      <c r="F450" s="12">
        <f t="shared" si="24"/>
        <v>13</v>
      </c>
    </row>
    <row r="451" ht="20.25" customHeight="1" spans="1:6">
      <c r="A451" s="12" t="s">
        <v>503</v>
      </c>
      <c r="B451" s="12">
        <f>B452</f>
        <v>9</v>
      </c>
      <c r="C451" s="12">
        <f>C452</f>
        <v>13</v>
      </c>
      <c r="D451" s="12">
        <f t="shared" si="22"/>
        <v>4</v>
      </c>
      <c r="E451" s="13">
        <f t="shared" si="23"/>
        <v>44.4444444444444</v>
      </c>
      <c r="F451" s="12">
        <f t="shared" si="24"/>
        <v>13</v>
      </c>
    </row>
    <row r="452" ht="20.25" customHeight="1" spans="1:6">
      <c r="A452" s="12" t="s">
        <v>504</v>
      </c>
      <c r="B452" s="12">
        <v>9</v>
      </c>
      <c r="C452" s="12">
        <v>13</v>
      </c>
      <c r="D452" s="12">
        <f t="shared" si="22"/>
        <v>4</v>
      </c>
      <c r="E452" s="13">
        <f t="shared" si="23"/>
        <v>44.4444444444444</v>
      </c>
      <c r="F452" s="12">
        <f t="shared" si="24"/>
        <v>13</v>
      </c>
    </row>
  </sheetData>
  <mergeCells count="6">
    <mergeCell ref="A1:F1"/>
    <mergeCell ref="D3:E3"/>
    <mergeCell ref="A3:A4"/>
    <mergeCell ref="B3:B4"/>
    <mergeCell ref="C3:C4"/>
    <mergeCell ref="F3:F4"/>
  </mergeCells>
  <printOptions horizontalCentered="1"/>
  <pageMargins left="0.748031496062992" right="0.748031496062992" top="0.590551181102362" bottom="0.590551181102362" header="0.511811023622047" footer="0.31496062992126"/>
  <pageSetup paperSize="8" fitToHeight="3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F13"/>
  <sheetViews>
    <sheetView showZeros="0" workbookViewId="0">
      <selection activeCell="A13" sqref="A13:D13"/>
    </sheetView>
  </sheetViews>
  <sheetFormatPr defaultColWidth="9" defaultRowHeight="14.25" outlineLevelCol="5"/>
  <cols>
    <col min="1" max="1" width="31.5" customWidth="1"/>
    <col min="2" max="2" width="13" customWidth="1"/>
    <col min="3" max="3" width="30.5" customWidth="1"/>
    <col min="4" max="4" width="17.625" customWidth="1"/>
    <col min="5" max="5" width="9" hidden="1" customWidth="1"/>
    <col min="6" max="6" width="16.125" customWidth="1"/>
  </cols>
  <sheetData>
    <row r="1" ht="54" customHeight="1" spans="1:4">
      <c r="A1" s="1" t="s">
        <v>505</v>
      </c>
      <c r="B1" s="1"/>
      <c r="C1" s="1"/>
      <c r="D1" s="1"/>
    </row>
    <row r="2" ht="27.75" customHeight="1" spans="4:4">
      <c r="D2" s="18" t="s">
        <v>506</v>
      </c>
    </row>
    <row r="3" ht="22.5" customHeight="1" spans="1:4">
      <c r="A3" s="4" t="s">
        <v>47</v>
      </c>
      <c r="B3" s="4" t="s">
        <v>507</v>
      </c>
      <c r="C3" s="4" t="s">
        <v>47</v>
      </c>
      <c r="D3" s="4" t="s">
        <v>507</v>
      </c>
    </row>
    <row r="4" ht="30" customHeight="1" spans="1:4">
      <c r="A4" s="5" t="s">
        <v>508</v>
      </c>
      <c r="B4" s="5">
        <v>27305</v>
      </c>
      <c r="C4" s="5" t="s">
        <v>509</v>
      </c>
      <c r="D4" s="5">
        <v>135617</v>
      </c>
    </row>
    <row r="5" ht="30" customHeight="1" spans="1:4">
      <c r="A5" s="5" t="s">
        <v>510</v>
      </c>
      <c r="B5" s="5">
        <f>SUM(B6:B11)</f>
        <v>134282</v>
      </c>
      <c r="C5" s="5" t="s">
        <v>511</v>
      </c>
      <c r="D5" s="5">
        <f>SUM(D6:D7)</f>
        <v>25969</v>
      </c>
    </row>
    <row r="6" ht="30" customHeight="1" spans="1:4">
      <c r="A6" s="5" t="s">
        <v>512</v>
      </c>
      <c r="B6" s="5">
        <v>4351</v>
      </c>
      <c r="C6" s="5" t="s">
        <v>513</v>
      </c>
      <c r="D6" s="5">
        <v>5230</v>
      </c>
    </row>
    <row r="7" ht="30" customHeight="1" spans="1:4">
      <c r="A7" s="5" t="s">
        <v>514</v>
      </c>
      <c r="B7" s="5">
        <v>106175</v>
      </c>
      <c r="C7" s="5" t="s">
        <v>515</v>
      </c>
      <c r="D7" s="5">
        <v>20739</v>
      </c>
    </row>
    <row r="8" ht="30" customHeight="1" spans="1:4">
      <c r="A8" s="5" t="s">
        <v>516</v>
      </c>
      <c r="B8" s="5">
        <v>2652</v>
      </c>
      <c r="C8" s="5" t="s">
        <v>517</v>
      </c>
      <c r="D8" s="5">
        <v>1</v>
      </c>
    </row>
    <row r="9" ht="30" customHeight="1" spans="1:4">
      <c r="A9" s="5" t="s">
        <v>518</v>
      </c>
      <c r="B9" s="5">
        <v>2287</v>
      </c>
      <c r="C9" s="5"/>
      <c r="D9" s="5">
        <v>0</v>
      </c>
    </row>
    <row r="10" ht="30" customHeight="1" spans="1:4">
      <c r="A10" s="5" t="s">
        <v>519</v>
      </c>
      <c r="B10" s="5">
        <v>17999</v>
      </c>
      <c r="C10" s="5"/>
      <c r="D10" s="5"/>
    </row>
    <row r="11" ht="30" customHeight="1" spans="1:4">
      <c r="A11" s="5" t="s">
        <v>520</v>
      </c>
      <c r="B11" s="5">
        <v>818</v>
      </c>
      <c r="C11" s="5"/>
      <c r="D11" s="5"/>
    </row>
    <row r="12" ht="30" customHeight="1" spans="1:4">
      <c r="A12" s="5"/>
      <c r="B12" s="5"/>
      <c r="C12" s="5"/>
      <c r="D12" s="5"/>
    </row>
    <row r="13" ht="24.75" customHeight="1" spans="1:6">
      <c r="A13" s="4" t="s">
        <v>521</v>
      </c>
      <c r="B13" s="4">
        <f>B4+B5</f>
        <v>161587</v>
      </c>
      <c r="C13" s="4" t="s">
        <v>522</v>
      </c>
      <c r="D13" s="4">
        <f>D4+D5+D8</f>
        <v>161587</v>
      </c>
      <c r="F13">
        <f>B13-D13</f>
        <v>0</v>
      </c>
    </row>
  </sheetData>
  <mergeCells count="1">
    <mergeCell ref="A1:D1"/>
  </mergeCells>
  <printOptions horizontalCentered="1"/>
  <pageMargins left="0.75" right="0.75" top="0.59" bottom="0.59" header="0.51" footer="0.51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80"/>
  <sheetViews>
    <sheetView workbookViewId="0">
      <selection activeCell="C3" sqref="C3:D4"/>
    </sheetView>
  </sheetViews>
  <sheetFormatPr defaultColWidth="15.125" defaultRowHeight="14.25" outlineLevelCol="4"/>
  <cols>
    <col min="1" max="1" width="8.5" customWidth="1"/>
    <col min="2" max="2" width="12.125" customWidth="1"/>
    <col min="3" max="3" width="38.5" customWidth="1"/>
    <col min="4" max="4" width="27.125" customWidth="1"/>
    <col min="5" max="5" width="13.125" customWidth="1"/>
  </cols>
  <sheetData>
    <row r="1" ht="35.25" customHeight="1" spans="1:4">
      <c r="A1" s="1" t="s">
        <v>523</v>
      </c>
      <c r="B1" s="1"/>
      <c r="C1" s="1"/>
      <c r="D1" s="1"/>
    </row>
    <row r="2" ht="16.5" customHeight="1" spans="4:4">
      <c r="D2" s="17" t="s">
        <v>11</v>
      </c>
    </row>
    <row r="3" ht="20.1" customHeight="1" spans="1:4">
      <c r="A3" s="15" t="s">
        <v>524</v>
      </c>
      <c r="B3" s="16"/>
      <c r="C3" s="11" t="s">
        <v>47</v>
      </c>
      <c r="D3" s="11" t="s">
        <v>525</v>
      </c>
    </row>
    <row r="4" ht="20.1" customHeight="1" spans="1:4">
      <c r="A4" s="11" t="s">
        <v>526</v>
      </c>
      <c r="B4" s="11" t="s">
        <v>527</v>
      </c>
      <c r="C4" s="11"/>
      <c r="D4" s="11"/>
    </row>
    <row r="5" ht="20.1" customHeight="1" spans="1:4">
      <c r="A5" s="12"/>
      <c r="B5" s="12"/>
      <c r="C5" s="12" t="s">
        <v>528</v>
      </c>
      <c r="D5" s="12">
        <f>SUM(D6,D11,D37,D51)</f>
        <v>67906</v>
      </c>
    </row>
    <row r="6" ht="20.1" customHeight="1" spans="1:4">
      <c r="A6" s="12" t="s">
        <v>529</v>
      </c>
      <c r="B6" s="12"/>
      <c r="C6" s="12" t="s">
        <v>530</v>
      </c>
      <c r="D6" s="12">
        <f>SUM(D7:D10)</f>
        <v>15826</v>
      </c>
    </row>
    <row r="7" ht="20.1" customHeight="1" spans="1:5">
      <c r="A7" s="12"/>
      <c r="B7" s="12" t="s">
        <v>531</v>
      </c>
      <c r="C7" s="12" t="s">
        <v>532</v>
      </c>
      <c r="D7" s="12">
        <f>14315-2732</f>
        <v>11583</v>
      </c>
      <c r="E7">
        <v>2732</v>
      </c>
    </row>
    <row r="8" ht="20.1" customHeight="1" spans="1:5">
      <c r="A8" s="12"/>
      <c r="B8" s="12" t="s">
        <v>533</v>
      </c>
      <c r="C8" s="12" t="s">
        <v>534</v>
      </c>
      <c r="D8" s="12">
        <f>3616-638</f>
        <v>2978</v>
      </c>
      <c r="E8">
        <v>638</v>
      </c>
    </row>
    <row r="9" ht="20.1" customHeight="1" spans="1:5">
      <c r="A9" s="12"/>
      <c r="B9" s="12" t="s">
        <v>535</v>
      </c>
      <c r="C9" s="12" t="s">
        <v>536</v>
      </c>
      <c r="D9" s="12">
        <f>1069-264</f>
        <v>805</v>
      </c>
      <c r="E9">
        <v>264</v>
      </c>
    </row>
    <row r="10" ht="20.1" customHeight="1" spans="1:5">
      <c r="A10" s="12"/>
      <c r="B10" s="12" t="s">
        <v>537</v>
      </c>
      <c r="C10" s="12" t="s">
        <v>538</v>
      </c>
      <c r="D10" s="12">
        <f>881-421</f>
        <v>460</v>
      </c>
      <c r="E10">
        <v>421</v>
      </c>
    </row>
    <row r="11" ht="20.1" customHeight="1" spans="1:4">
      <c r="A11" s="12" t="s">
        <v>539</v>
      </c>
      <c r="B11" s="12"/>
      <c r="C11" s="12" t="s">
        <v>540</v>
      </c>
      <c r="D11" s="12">
        <f>SUM(D12:D21)</f>
        <v>3811</v>
      </c>
    </row>
    <row r="12" ht="20.1" customHeight="1" spans="1:5">
      <c r="A12" s="12"/>
      <c r="B12" s="12" t="s">
        <v>531</v>
      </c>
      <c r="C12" s="12" t="s">
        <v>541</v>
      </c>
      <c r="D12" s="12">
        <f>4123-898</f>
        <v>3225</v>
      </c>
      <c r="E12">
        <v>898</v>
      </c>
    </row>
    <row r="13" ht="20.1" customHeight="1" spans="1:5">
      <c r="A13" s="12"/>
      <c r="B13" s="12" t="s">
        <v>533</v>
      </c>
      <c r="C13" s="12" t="s">
        <v>542</v>
      </c>
      <c r="D13" s="12">
        <f>6-2</f>
        <v>4</v>
      </c>
      <c r="E13">
        <v>2</v>
      </c>
    </row>
    <row r="14" ht="20.1" customHeight="1" spans="1:5">
      <c r="A14" s="12"/>
      <c r="B14" s="12" t="s">
        <v>535</v>
      </c>
      <c r="C14" s="12" t="s">
        <v>543</v>
      </c>
      <c r="D14" s="12">
        <f>10-3</f>
        <v>7</v>
      </c>
      <c r="E14">
        <v>3</v>
      </c>
    </row>
    <row r="15" ht="20.1" customHeight="1" spans="1:4">
      <c r="A15" s="12"/>
      <c r="B15" s="12" t="s">
        <v>537</v>
      </c>
      <c r="C15" s="12" t="s">
        <v>544</v>
      </c>
      <c r="D15" s="12"/>
    </row>
    <row r="16" ht="20.1" customHeight="1" spans="1:4">
      <c r="A16" s="12"/>
      <c r="B16" s="12" t="s">
        <v>545</v>
      </c>
      <c r="C16" s="12" t="s">
        <v>546</v>
      </c>
      <c r="D16" s="12"/>
    </row>
    <row r="17" ht="20.1" customHeight="1" spans="1:5">
      <c r="A17" s="12"/>
      <c r="B17" s="12" t="s">
        <v>547</v>
      </c>
      <c r="C17" s="12" t="s">
        <v>548</v>
      </c>
      <c r="D17" s="12">
        <f>57-19</f>
        <v>38</v>
      </c>
      <c r="E17">
        <v>19</v>
      </c>
    </row>
    <row r="18" ht="20.1" customHeight="1" spans="1:4">
      <c r="A18" s="12"/>
      <c r="B18" s="12" t="s">
        <v>549</v>
      </c>
      <c r="C18" s="12" t="s">
        <v>550</v>
      </c>
      <c r="D18" s="12"/>
    </row>
    <row r="19" ht="20.1" customHeight="1" spans="1:5">
      <c r="A19" s="12"/>
      <c r="B19" s="12" t="s">
        <v>551</v>
      </c>
      <c r="C19" s="12" t="s">
        <v>552</v>
      </c>
      <c r="D19" s="12">
        <f>474-57</f>
        <v>417</v>
      </c>
      <c r="E19">
        <v>57</v>
      </c>
    </row>
    <row r="20" ht="20.1" customHeight="1" spans="1:5">
      <c r="A20" s="12"/>
      <c r="B20" s="12" t="s">
        <v>553</v>
      </c>
      <c r="C20" s="12" t="s">
        <v>554</v>
      </c>
      <c r="D20" s="12">
        <f>79-7</f>
        <v>72</v>
      </c>
      <c r="E20">
        <v>7</v>
      </c>
    </row>
    <row r="21" ht="18.75" customHeight="1" spans="1:5">
      <c r="A21" s="12"/>
      <c r="B21" s="12" t="s">
        <v>555</v>
      </c>
      <c r="C21" s="12" t="s">
        <v>556</v>
      </c>
      <c r="D21" s="12">
        <f>118-70</f>
        <v>48</v>
      </c>
      <c r="E21">
        <v>70</v>
      </c>
    </row>
    <row r="22" ht="20.1" customHeight="1" spans="1:4">
      <c r="A22" s="12">
        <v>503</v>
      </c>
      <c r="B22" s="12"/>
      <c r="C22" s="12" t="s">
        <v>557</v>
      </c>
      <c r="D22" s="12"/>
    </row>
    <row r="23" ht="20.1" customHeight="1" spans="1:4">
      <c r="A23" s="12"/>
      <c r="B23" s="12" t="s">
        <v>531</v>
      </c>
      <c r="C23" s="12" t="s">
        <v>558</v>
      </c>
      <c r="D23" s="12"/>
    </row>
    <row r="24" ht="20.1" customHeight="1" spans="1:4">
      <c r="A24" s="12"/>
      <c r="B24" s="12" t="s">
        <v>533</v>
      </c>
      <c r="C24" s="12" t="s">
        <v>559</v>
      </c>
      <c r="D24" s="12"/>
    </row>
    <row r="25" ht="20.1" customHeight="1" spans="1:4">
      <c r="A25" s="12"/>
      <c r="B25" s="12" t="s">
        <v>535</v>
      </c>
      <c r="C25" s="12" t="s">
        <v>560</v>
      </c>
      <c r="D25" s="12"/>
    </row>
    <row r="26" ht="20.1" customHeight="1" spans="1:4">
      <c r="A26" s="12"/>
      <c r="B26" s="12" t="s">
        <v>545</v>
      </c>
      <c r="C26" s="12" t="s">
        <v>561</v>
      </c>
      <c r="D26" s="12"/>
    </row>
    <row r="27" ht="20.1" customHeight="1" spans="1:4">
      <c r="A27" s="12"/>
      <c r="B27" s="12" t="s">
        <v>547</v>
      </c>
      <c r="C27" s="12" t="s">
        <v>562</v>
      </c>
      <c r="D27" s="12"/>
    </row>
    <row r="28" ht="20.1" customHeight="1" spans="1:4">
      <c r="A28" s="12"/>
      <c r="B28" s="12" t="s">
        <v>549</v>
      </c>
      <c r="C28" s="12" t="s">
        <v>563</v>
      </c>
      <c r="D28" s="12"/>
    </row>
    <row r="29" ht="20.1" customHeight="1" spans="1:4">
      <c r="A29" s="12"/>
      <c r="B29" s="12" t="s">
        <v>555</v>
      </c>
      <c r="C29" s="12" t="s">
        <v>564</v>
      </c>
      <c r="D29" s="12"/>
    </row>
    <row r="30" ht="20.1" customHeight="1" spans="1:4">
      <c r="A30" s="12">
        <v>504</v>
      </c>
      <c r="B30" s="12"/>
      <c r="C30" s="12" t="s">
        <v>565</v>
      </c>
      <c r="D30" s="12"/>
    </row>
    <row r="31" ht="20.1" customHeight="1" spans="1:4">
      <c r="A31" s="12"/>
      <c r="B31" s="12" t="s">
        <v>531</v>
      </c>
      <c r="C31" s="12" t="s">
        <v>558</v>
      </c>
      <c r="D31" s="12"/>
    </row>
    <row r="32" ht="20.1" customHeight="1" spans="1:4">
      <c r="A32" s="12"/>
      <c r="B32" s="12" t="s">
        <v>533</v>
      </c>
      <c r="C32" s="12" t="s">
        <v>559</v>
      </c>
      <c r="D32" s="12"/>
    </row>
    <row r="33" ht="20.1" customHeight="1" spans="1:4">
      <c r="A33" s="12"/>
      <c r="B33" s="12" t="s">
        <v>535</v>
      </c>
      <c r="C33" s="12" t="s">
        <v>560</v>
      </c>
      <c r="D33" s="12"/>
    </row>
    <row r="34" ht="20.1" customHeight="1" spans="1:4">
      <c r="A34" s="12"/>
      <c r="B34" s="12" t="s">
        <v>537</v>
      </c>
      <c r="C34" s="12" t="s">
        <v>562</v>
      </c>
      <c r="D34" s="12"/>
    </row>
    <row r="35" ht="20.1" customHeight="1" spans="1:4">
      <c r="A35" s="12"/>
      <c r="B35" s="12" t="s">
        <v>545</v>
      </c>
      <c r="C35" s="12" t="s">
        <v>563</v>
      </c>
      <c r="D35" s="12"/>
    </row>
    <row r="36" ht="20.1" customHeight="1" spans="1:4">
      <c r="A36" s="12"/>
      <c r="B36" s="12" t="s">
        <v>555</v>
      </c>
      <c r="C36" s="12" t="s">
        <v>564</v>
      </c>
      <c r="D36" s="12"/>
    </row>
    <row r="37" ht="20.1" customHeight="1" spans="1:4">
      <c r="A37" s="12">
        <v>505</v>
      </c>
      <c r="B37" s="12"/>
      <c r="C37" s="12" t="s">
        <v>566</v>
      </c>
      <c r="D37" s="12">
        <f>SUM(D38:D40)</f>
        <v>44170</v>
      </c>
    </row>
    <row r="38" ht="20.1" customHeight="1" spans="1:4">
      <c r="A38" s="12"/>
      <c r="B38" s="12" t="s">
        <v>531</v>
      </c>
      <c r="C38" s="12" t="s">
        <v>567</v>
      </c>
      <c r="D38" s="12">
        <v>41758</v>
      </c>
    </row>
    <row r="39" ht="20.1" customHeight="1" spans="1:4">
      <c r="A39" s="12"/>
      <c r="B39" s="12" t="s">
        <v>533</v>
      </c>
      <c r="C39" s="12" t="s">
        <v>568</v>
      </c>
      <c r="D39" s="12">
        <v>2412</v>
      </c>
    </row>
    <row r="40" ht="20.1" customHeight="1" spans="1:4">
      <c r="A40" s="12"/>
      <c r="B40" s="12" t="s">
        <v>555</v>
      </c>
      <c r="C40" s="12" t="s">
        <v>569</v>
      </c>
      <c r="D40" s="12"/>
    </row>
    <row r="41" ht="20.1" customHeight="1" spans="1:4">
      <c r="A41" s="12">
        <v>506</v>
      </c>
      <c r="B41" s="12"/>
      <c r="C41" s="12" t="s">
        <v>570</v>
      </c>
      <c r="D41" s="12"/>
    </row>
    <row r="42" ht="20.1" customHeight="1" spans="1:4">
      <c r="A42" s="12"/>
      <c r="B42" s="12" t="s">
        <v>531</v>
      </c>
      <c r="C42" s="12" t="s">
        <v>571</v>
      </c>
      <c r="D42" s="12"/>
    </row>
    <row r="43" ht="20.1" customHeight="1" spans="1:4">
      <c r="A43" s="12"/>
      <c r="B43" s="12" t="s">
        <v>533</v>
      </c>
      <c r="C43" s="12" t="s">
        <v>572</v>
      </c>
      <c r="D43" s="12"/>
    </row>
    <row r="44" ht="20.1" customHeight="1" spans="1:4">
      <c r="A44" s="12">
        <v>507</v>
      </c>
      <c r="B44" s="12"/>
      <c r="C44" s="12" t="s">
        <v>573</v>
      </c>
      <c r="D44" s="12"/>
    </row>
    <row r="45" ht="20.1" customHeight="1" spans="1:4">
      <c r="A45" s="12"/>
      <c r="B45" s="12" t="s">
        <v>531</v>
      </c>
      <c r="C45" s="12" t="s">
        <v>574</v>
      </c>
      <c r="D45" s="12"/>
    </row>
    <row r="46" ht="20.1" customHeight="1" spans="1:4">
      <c r="A46" s="12"/>
      <c r="B46" s="12" t="s">
        <v>533</v>
      </c>
      <c r="C46" s="12" t="s">
        <v>575</v>
      </c>
      <c r="D46" s="12"/>
    </row>
    <row r="47" ht="20.1" customHeight="1" spans="1:4">
      <c r="A47" s="12"/>
      <c r="B47" s="12" t="s">
        <v>555</v>
      </c>
      <c r="C47" s="12" t="s">
        <v>576</v>
      </c>
      <c r="D47" s="12"/>
    </row>
    <row r="48" ht="20.1" customHeight="1" spans="1:4">
      <c r="A48" s="12">
        <v>508</v>
      </c>
      <c r="B48" s="12"/>
      <c r="C48" s="12" t="s">
        <v>577</v>
      </c>
      <c r="D48" s="12"/>
    </row>
    <row r="49" ht="20.1" customHeight="1" spans="1:4">
      <c r="A49" s="12"/>
      <c r="B49" s="12" t="s">
        <v>531</v>
      </c>
      <c r="C49" s="12" t="s">
        <v>578</v>
      </c>
      <c r="D49" s="12"/>
    </row>
    <row r="50" ht="20.1" customHeight="1" spans="1:4">
      <c r="A50" s="12"/>
      <c r="B50" s="12" t="s">
        <v>533</v>
      </c>
      <c r="C50" s="12" t="s">
        <v>579</v>
      </c>
      <c r="D50" s="12"/>
    </row>
    <row r="51" ht="20.1" customHeight="1" spans="1:4">
      <c r="A51" s="12">
        <v>509</v>
      </c>
      <c r="B51" s="12"/>
      <c r="C51" s="12" t="s">
        <v>580</v>
      </c>
      <c r="D51" s="12">
        <f>SUM(D52:D56)</f>
        <v>4099</v>
      </c>
    </row>
    <row r="52" ht="20.1" customHeight="1" spans="1:5">
      <c r="A52" s="12"/>
      <c r="B52" s="12" t="s">
        <v>531</v>
      </c>
      <c r="C52" s="12" t="s">
        <v>581</v>
      </c>
      <c r="D52" s="12">
        <f>3330-798</f>
        <v>2532</v>
      </c>
      <c r="E52">
        <v>798</v>
      </c>
    </row>
    <row r="53" ht="20.1" customHeight="1" spans="1:4">
      <c r="A53" s="12"/>
      <c r="B53" s="12" t="s">
        <v>533</v>
      </c>
      <c r="C53" s="12" t="s">
        <v>582</v>
      </c>
      <c r="D53" s="12"/>
    </row>
    <row r="54" ht="20.1" customHeight="1" spans="1:4">
      <c r="A54" s="12"/>
      <c r="B54" s="12" t="s">
        <v>535</v>
      </c>
      <c r="C54" s="12" t="s">
        <v>583</v>
      </c>
      <c r="D54" s="12"/>
    </row>
    <row r="55" ht="20.1" customHeight="1" spans="1:5">
      <c r="A55" s="12"/>
      <c r="B55" s="12" t="s">
        <v>545</v>
      </c>
      <c r="C55" s="12" t="s">
        <v>584</v>
      </c>
      <c r="D55" s="12">
        <f>1636-85</f>
        <v>1551</v>
      </c>
      <c r="E55">
        <v>85</v>
      </c>
    </row>
    <row r="56" ht="20.1" customHeight="1" spans="1:5">
      <c r="A56" s="12"/>
      <c r="B56" s="12" t="s">
        <v>555</v>
      </c>
      <c r="C56" s="12" t="s">
        <v>585</v>
      </c>
      <c r="D56" s="12">
        <f>21-5</f>
        <v>16</v>
      </c>
      <c r="E56">
        <v>5</v>
      </c>
    </row>
    <row r="57" ht="20.1" customHeight="1" spans="1:4">
      <c r="A57" s="12">
        <v>510</v>
      </c>
      <c r="B57" s="12"/>
      <c r="C57" s="12" t="s">
        <v>586</v>
      </c>
      <c r="D57" s="12"/>
    </row>
    <row r="58" ht="20.1" customHeight="1" spans="1:4">
      <c r="A58" s="12"/>
      <c r="B58" s="12" t="s">
        <v>533</v>
      </c>
      <c r="C58" s="12" t="s">
        <v>587</v>
      </c>
      <c r="D58" s="12"/>
    </row>
    <row r="59" ht="20.1" customHeight="1" spans="1:4">
      <c r="A59" s="12"/>
      <c r="B59" s="12" t="s">
        <v>535</v>
      </c>
      <c r="C59" s="12" t="s">
        <v>588</v>
      </c>
      <c r="D59" s="12"/>
    </row>
    <row r="60" ht="20.1" customHeight="1" spans="1:4">
      <c r="A60" s="12">
        <v>511</v>
      </c>
      <c r="B60" s="12"/>
      <c r="C60" s="12" t="s">
        <v>589</v>
      </c>
      <c r="D60" s="12"/>
    </row>
    <row r="61" ht="20.1" customHeight="1" spans="1:4">
      <c r="A61" s="12"/>
      <c r="B61" s="12" t="s">
        <v>531</v>
      </c>
      <c r="C61" s="12" t="s">
        <v>590</v>
      </c>
      <c r="D61" s="12"/>
    </row>
    <row r="62" ht="20.1" customHeight="1" spans="1:4">
      <c r="A62" s="12"/>
      <c r="B62" s="12" t="s">
        <v>533</v>
      </c>
      <c r="C62" s="12" t="s">
        <v>591</v>
      </c>
      <c r="D62" s="12"/>
    </row>
    <row r="63" ht="20.1" customHeight="1" spans="1:4">
      <c r="A63" s="12"/>
      <c r="B63" s="12" t="s">
        <v>535</v>
      </c>
      <c r="C63" s="12" t="s">
        <v>592</v>
      </c>
      <c r="D63" s="12"/>
    </row>
    <row r="64" ht="20.1" customHeight="1" spans="1:4">
      <c r="A64" s="12"/>
      <c r="B64" s="12" t="s">
        <v>537</v>
      </c>
      <c r="C64" s="12" t="s">
        <v>593</v>
      </c>
      <c r="D64" s="12"/>
    </row>
    <row r="65" ht="20.1" customHeight="1" spans="1:4">
      <c r="A65" s="12">
        <v>512</v>
      </c>
      <c r="B65" s="12"/>
      <c r="C65" s="12" t="s">
        <v>594</v>
      </c>
      <c r="D65" s="12"/>
    </row>
    <row r="66" ht="20.1" customHeight="1" spans="1:4">
      <c r="A66" s="12"/>
      <c r="B66" s="12" t="s">
        <v>531</v>
      </c>
      <c r="C66" s="12" t="s">
        <v>595</v>
      </c>
      <c r="D66" s="12"/>
    </row>
    <row r="67" ht="20.1" customHeight="1" spans="1:4">
      <c r="A67" s="12"/>
      <c r="B67" s="12" t="s">
        <v>533</v>
      </c>
      <c r="C67" s="12" t="s">
        <v>596</v>
      </c>
      <c r="D67" s="12"/>
    </row>
    <row r="68" ht="20.1" customHeight="1" spans="1:4">
      <c r="A68" s="12">
        <v>513</v>
      </c>
      <c r="B68" s="12"/>
      <c r="C68" s="12" t="s">
        <v>597</v>
      </c>
      <c r="D68" s="12"/>
    </row>
    <row r="69" ht="20.1" customHeight="1" spans="1:4">
      <c r="A69" s="12"/>
      <c r="B69" s="12" t="s">
        <v>531</v>
      </c>
      <c r="C69" s="12" t="s">
        <v>598</v>
      </c>
      <c r="D69" s="12"/>
    </row>
    <row r="70" ht="20.1" customHeight="1" spans="1:4">
      <c r="A70" s="12"/>
      <c r="B70" s="12" t="s">
        <v>533</v>
      </c>
      <c r="C70" s="12" t="s">
        <v>599</v>
      </c>
      <c r="D70" s="12"/>
    </row>
    <row r="71" ht="20.1" customHeight="1" spans="1:4">
      <c r="A71" s="12"/>
      <c r="B71" s="12" t="s">
        <v>535</v>
      </c>
      <c r="C71" s="12" t="s">
        <v>600</v>
      </c>
      <c r="D71" s="12"/>
    </row>
    <row r="72" ht="20.1" customHeight="1" spans="1:4">
      <c r="A72" s="12"/>
      <c r="B72" s="12" t="s">
        <v>537</v>
      </c>
      <c r="C72" s="12" t="s">
        <v>601</v>
      </c>
      <c r="D72" s="12"/>
    </row>
    <row r="73" ht="20.1" customHeight="1" spans="1:4">
      <c r="A73" s="12">
        <v>514</v>
      </c>
      <c r="B73" s="12"/>
      <c r="C73" s="12" t="s">
        <v>602</v>
      </c>
      <c r="D73" s="12"/>
    </row>
    <row r="74" ht="20.1" customHeight="1" spans="1:4">
      <c r="A74" s="12"/>
      <c r="B74" s="12" t="s">
        <v>531</v>
      </c>
      <c r="C74" s="12" t="s">
        <v>70</v>
      </c>
      <c r="D74" s="12"/>
    </row>
    <row r="75" ht="20.1" customHeight="1" spans="1:4">
      <c r="A75" s="12"/>
      <c r="B75" s="12" t="s">
        <v>533</v>
      </c>
      <c r="C75" s="12" t="s">
        <v>603</v>
      </c>
      <c r="D75" s="12"/>
    </row>
    <row r="76" ht="20.1" customHeight="1" spans="1:4">
      <c r="A76" s="12">
        <v>599</v>
      </c>
      <c r="B76" s="12"/>
      <c r="C76" s="12" t="s">
        <v>604</v>
      </c>
      <c r="D76" s="12"/>
    </row>
    <row r="77" ht="20.1" customHeight="1" spans="1:4">
      <c r="A77" s="12"/>
      <c r="B77" s="12" t="s">
        <v>547</v>
      </c>
      <c r="C77" s="12" t="s">
        <v>605</v>
      </c>
      <c r="D77" s="12"/>
    </row>
    <row r="78" ht="20.1" customHeight="1" spans="1:4">
      <c r="A78" s="12"/>
      <c r="B78" s="12" t="s">
        <v>549</v>
      </c>
      <c r="C78" s="12" t="s">
        <v>606</v>
      </c>
      <c r="D78" s="12"/>
    </row>
    <row r="79" ht="20.1" customHeight="1" spans="1:4">
      <c r="A79" s="12"/>
      <c r="B79" s="12" t="s">
        <v>551</v>
      </c>
      <c r="C79" s="12" t="s">
        <v>607</v>
      </c>
      <c r="D79" s="12"/>
    </row>
    <row r="80" ht="20.1" customHeight="1" spans="1:4">
      <c r="A80" s="12"/>
      <c r="B80" s="12" t="s">
        <v>608</v>
      </c>
      <c r="C80" s="12" t="s">
        <v>71</v>
      </c>
      <c r="D80" s="12"/>
    </row>
  </sheetData>
  <mergeCells count="4">
    <mergeCell ref="A1:D1"/>
    <mergeCell ref="A3:B3"/>
    <mergeCell ref="C3:C4"/>
    <mergeCell ref="D3:D4"/>
  </mergeCells>
  <printOptions horizontalCentered="1"/>
  <pageMargins left="0.75" right="0.75" top="0.98" bottom="0.98" header="0.51" footer="0.51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76"/>
  <sheetViews>
    <sheetView workbookViewId="0">
      <selection activeCell="H59" sqref="H59"/>
    </sheetView>
  </sheetViews>
  <sheetFormatPr defaultColWidth="15.125" defaultRowHeight="14.25" outlineLevelCol="4"/>
  <cols>
    <col min="1" max="2" width="7.125" customWidth="1"/>
    <col min="3" max="4" width="33" customWidth="1"/>
  </cols>
  <sheetData>
    <row r="1" ht="45.75" customHeight="1" spans="1:4">
      <c r="A1" s="1" t="s">
        <v>609</v>
      </c>
      <c r="B1" s="1"/>
      <c r="C1" s="1"/>
      <c r="D1" s="1"/>
    </row>
    <row r="2" ht="19.5" customHeight="1" spans="4:4">
      <c r="D2" s="14" t="s">
        <v>11</v>
      </c>
    </row>
    <row r="3" ht="20.1" customHeight="1" spans="1:4">
      <c r="A3" s="15" t="s">
        <v>524</v>
      </c>
      <c r="B3" s="16"/>
      <c r="C3" s="11" t="s">
        <v>47</v>
      </c>
      <c r="D3" s="11" t="s">
        <v>610</v>
      </c>
    </row>
    <row r="4" ht="20.1" customHeight="1" spans="1:4">
      <c r="A4" s="11" t="s">
        <v>526</v>
      </c>
      <c r="B4" s="11" t="s">
        <v>527</v>
      </c>
      <c r="C4" s="11"/>
      <c r="D4" s="11"/>
    </row>
    <row r="5" ht="20.1" customHeight="1" spans="1:4">
      <c r="A5" s="12"/>
      <c r="B5" s="12"/>
      <c r="C5" s="12" t="s">
        <v>528</v>
      </c>
      <c r="D5" s="12">
        <f>SUM(D6,D20,D48)</f>
        <v>67906</v>
      </c>
    </row>
    <row r="6" ht="20.1" customHeight="1" spans="1:4">
      <c r="A6" s="12">
        <v>301</v>
      </c>
      <c r="B6" s="12"/>
      <c r="C6" s="12" t="s">
        <v>567</v>
      </c>
      <c r="D6" s="12">
        <f>SUM(D7:D19)</f>
        <v>57584</v>
      </c>
    </row>
    <row r="7" ht="20.1" customHeight="1" spans="1:5">
      <c r="A7" s="12"/>
      <c r="B7" s="12" t="s">
        <v>531</v>
      </c>
      <c r="C7" s="12" t="s">
        <v>611</v>
      </c>
      <c r="D7" s="12">
        <f>25948+272-1401</f>
        <v>24819</v>
      </c>
      <c r="E7">
        <v>1401</v>
      </c>
    </row>
    <row r="8" ht="20.1" customHeight="1" spans="1:5">
      <c r="A8" s="12"/>
      <c r="B8" s="12" t="s">
        <v>533</v>
      </c>
      <c r="C8" s="12" t="s">
        <v>612</v>
      </c>
      <c r="D8" s="12">
        <f>15820+165-1217</f>
        <v>14768</v>
      </c>
      <c r="E8">
        <v>1217</v>
      </c>
    </row>
    <row r="9" ht="20.1" customHeight="1" spans="1:5">
      <c r="A9" s="12"/>
      <c r="B9" s="12" t="s">
        <v>535</v>
      </c>
      <c r="C9" s="12" t="s">
        <v>613</v>
      </c>
      <c r="D9" s="12">
        <f>1923+23-108</f>
        <v>1838</v>
      </c>
      <c r="E9">
        <v>108</v>
      </c>
    </row>
    <row r="10" ht="20.1" customHeight="1" spans="1:4">
      <c r="A10" s="12"/>
      <c r="B10" s="12" t="s">
        <v>547</v>
      </c>
      <c r="C10" s="12" t="s">
        <v>614</v>
      </c>
      <c r="D10" s="12"/>
    </row>
    <row r="11" ht="20.1" customHeight="1" spans="1:4">
      <c r="A11" s="12"/>
      <c r="B11" s="12" t="s">
        <v>549</v>
      </c>
      <c r="C11" s="12" t="s">
        <v>615</v>
      </c>
      <c r="D11" s="12"/>
    </row>
    <row r="12" ht="20.1" customHeight="1" spans="1:5">
      <c r="A12" s="12"/>
      <c r="B12" s="12" t="s">
        <v>551</v>
      </c>
      <c r="C12" s="12" t="s">
        <v>616</v>
      </c>
      <c r="D12" s="12">
        <f>6163+92-378</f>
        <v>5877</v>
      </c>
      <c r="E12">
        <v>378</v>
      </c>
    </row>
    <row r="13" ht="20.1" customHeight="1" spans="1:4">
      <c r="A13" s="12"/>
      <c r="B13" s="12" t="s">
        <v>553</v>
      </c>
      <c r="C13" s="12" t="s">
        <v>617</v>
      </c>
      <c r="D13" s="12">
        <v>1000</v>
      </c>
    </row>
    <row r="14" ht="20.1" customHeight="1" spans="1:5">
      <c r="A14" s="12"/>
      <c r="B14" s="12" t="s">
        <v>618</v>
      </c>
      <c r="C14" s="12" t="s">
        <v>619</v>
      </c>
      <c r="D14" s="12">
        <f>4152+55-258</f>
        <v>3949</v>
      </c>
      <c r="E14">
        <v>258</v>
      </c>
    </row>
    <row r="15" ht="20.1" customHeight="1" spans="1:4">
      <c r="A15" s="12"/>
      <c r="B15" s="12" t="s">
        <v>620</v>
      </c>
      <c r="C15" s="12" t="s">
        <v>621</v>
      </c>
      <c r="D15" s="12"/>
    </row>
    <row r="16" ht="20.1" customHeight="1" spans="1:5">
      <c r="A16" s="12"/>
      <c r="B16" s="12" t="s">
        <v>622</v>
      </c>
      <c r="C16" s="12" t="s">
        <v>623</v>
      </c>
      <c r="D16" s="12">
        <f>2-2</f>
        <v>0</v>
      </c>
      <c r="E16">
        <v>2</v>
      </c>
    </row>
    <row r="17" ht="20.1" customHeight="1" spans="1:5">
      <c r="A17" s="12"/>
      <c r="B17" s="12" t="s">
        <v>624</v>
      </c>
      <c r="C17" s="12" t="s">
        <v>478</v>
      </c>
      <c r="D17" s="12">
        <f>4388+50-264</f>
        <v>4174</v>
      </c>
      <c r="E17">
        <v>264</v>
      </c>
    </row>
    <row r="18" ht="20.1" customHeight="1" spans="1:5">
      <c r="A18" s="12"/>
      <c r="B18" s="12" t="s">
        <v>625</v>
      </c>
      <c r="C18" s="12" t="s">
        <v>626</v>
      </c>
      <c r="D18" s="12">
        <f>6-6</f>
        <v>0</v>
      </c>
      <c r="E18">
        <v>6</v>
      </c>
    </row>
    <row r="19" ht="20.1" customHeight="1" spans="1:5">
      <c r="A19" s="12"/>
      <c r="B19" s="12" t="s">
        <v>555</v>
      </c>
      <c r="C19" s="12" t="s">
        <v>627</v>
      </c>
      <c r="D19" s="12">
        <f>1580-421</f>
        <v>1159</v>
      </c>
      <c r="E19">
        <v>421</v>
      </c>
    </row>
    <row r="20" ht="20.1" customHeight="1" spans="1:4">
      <c r="A20" s="12" t="s">
        <v>628</v>
      </c>
      <c r="B20" s="12"/>
      <c r="C20" s="12" t="s">
        <v>568</v>
      </c>
      <c r="D20" s="12">
        <f>SUM(D21:D47)</f>
        <v>6223</v>
      </c>
    </row>
    <row r="21" ht="20.1" customHeight="1" spans="1:5">
      <c r="A21" s="12"/>
      <c r="B21" s="12" t="s">
        <v>531</v>
      </c>
      <c r="C21" s="12" t="s">
        <v>629</v>
      </c>
      <c r="D21" s="12">
        <f>581+252+93-60</f>
        <v>866</v>
      </c>
      <c r="E21">
        <v>60</v>
      </c>
    </row>
    <row r="22" ht="20.1" customHeight="1" spans="1:5">
      <c r="A22" s="12"/>
      <c r="B22" s="12" t="s">
        <v>533</v>
      </c>
      <c r="C22" s="12" t="s">
        <v>630</v>
      </c>
      <c r="D22" s="12">
        <f>50+2-7</f>
        <v>45</v>
      </c>
      <c r="E22">
        <v>7</v>
      </c>
    </row>
    <row r="23" ht="20.1" customHeight="1" spans="1:5">
      <c r="A23" s="12"/>
      <c r="B23" s="12" t="s">
        <v>535</v>
      </c>
      <c r="C23" s="12" t="s">
        <v>631</v>
      </c>
      <c r="D23" s="12">
        <f>2-2</f>
        <v>0</v>
      </c>
      <c r="E23">
        <v>2</v>
      </c>
    </row>
    <row r="24" ht="20.1" customHeight="1" spans="1:5">
      <c r="A24" s="12"/>
      <c r="B24" s="12" t="s">
        <v>537</v>
      </c>
      <c r="C24" s="12" t="s">
        <v>632</v>
      </c>
      <c r="D24" s="12">
        <f>1-1</f>
        <v>0</v>
      </c>
      <c r="E24">
        <v>1</v>
      </c>
    </row>
    <row r="25" ht="20.1" customHeight="1" spans="1:5">
      <c r="A25" s="12"/>
      <c r="B25" s="12" t="s">
        <v>545</v>
      </c>
      <c r="C25" s="12" t="s">
        <v>633</v>
      </c>
      <c r="D25" s="12">
        <f>35+33+1-8</f>
        <v>61</v>
      </c>
      <c r="E25">
        <v>8</v>
      </c>
    </row>
    <row r="26" ht="20.1" customHeight="1" spans="1:5">
      <c r="A26" s="12"/>
      <c r="B26" s="12" t="s">
        <v>547</v>
      </c>
      <c r="C26" s="12" t="s">
        <v>634</v>
      </c>
      <c r="D26" s="12">
        <f>189+48+1-35</f>
        <v>203</v>
      </c>
      <c r="E26">
        <v>35</v>
      </c>
    </row>
    <row r="27" ht="20.1" customHeight="1" spans="1:5">
      <c r="A27" s="12"/>
      <c r="B27" s="12" t="s">
        <v>549</v>
      </c>
      <c r="C27" s="12" t="s">
        <v>635</v>
      </c>
      <c r="D27" s="12">
        <f>71+12+1-10</f>
        <v>74</v>
      </c>
      <c r="E27">
        <v>10</v>
      </c>
    </row>
    <row r="28" ht="20.1" customHeight="1" spans="1:5">
      <c r="A28" s="12"/>
      <c r="B28" s="12" t="s">
        <v>551</v>
      </c>
      <c r="C28" s="12" t="s">
        <v>636</v>
      </c>
      <c r="D28" s="12">
        <f>1014+9-194</f>
        <v>829</v>
      </c>
      <c r="E28">
        <v>194</v>
      </c>
    </row>
    <row r="29" ht="20.1" customHeight="1" spans="1:4">
      <c r="A29" s="12"/>
      <c r="B29" s="12" t="s">
        <v>553</v>
      </c>
      <c r="C29" s="12" t="s">
        <v>637</v>
      </c>
      <c r="D29" s="12">
        <f>59+7</f>
        <v>66</v>
      </c>
    </row>
    <row r="30" ht="20.1" customHeight="1" spans="1:5">
      <c r="A30" s="12"/>
      <c r="B30" s="12" t="s">
        <v>620</v>
      </c>
      <c r="C30" s="12" t="s">
        <v>638</v>
      </c>
      <c r="D30" s="12">
        <f>156+18+2-19</f>
        <v>157</v>
      </c>
      <c r="E30">
        <v>19</v>
      </c>
    </row>
    <row r="31" ht="20.1" customHeight="1" spans="1:4">
      <c r="A31" s="12"/>
      <c r="B31" s="12" t="s">
        <v>622</v>
      </c>
      <c r="C31" s="12" t="s">
        <v>639</v>
      </c>
      <c r="D31" s="12"/>
    </row>
    <row r="32" ht="20.1" customHeight="1" spans="1:5">
      <c r="A32" s="12"/>
      <c r="B32" s="12" t="s">
        <v>624</v>
      </c>
      <c r="C32" s="12" t="s">
        <v>640</v>
      </c>
      <c r="D32" s="12">
        <f>84+65+4-7</f>
        <v>146</v>
      </c>
      <c r="E32">
        <v>7</v>
      </c>
    </row>
    <row r="33" ht="20.1" customHeight="1" spans="1:5">
      <c r="A33" s="12"/>
      <c r="B33" s="12" t="s">
        <v>625</v>
      </c>
      <c r="C33" s="12" t="s">
        <v>641</v>
      </c>
      <c r="D33" s="12">
        <f>8-1</f>
        <v>7</v>
      </c>
      <c r="E33">
        <v>1</v>
      </c>
    </row>
    <row r="34" ht="20.1" customHeight="1" spans="1:5">
      <c r="A34" s="12"/>
      <c r="B34" s="12" t="s">
        <v>642</v>
      </c>
      <c r="C34" s="12" t="s">
        <v>643</v>
      </c>
      <c r="D34" s="12">
        <f>6-2</f>
        <v>4</v>
      </c>
      <c r="E34">
        <v>2</v>
      </c>
    </row>
    <row r="35" ht="20.1" customHeight="1" spans="1:5">
      <c r="A35" s="12"/>
      <c r="B35" s="12" t="s">
        <v>644</v>
      </c>
      <c r="C35" s="12" t="s">
        <v>645</v>
      </c>
      <c r="D35" s="12">
        <f>10+2-3</f>
        <v>9</v>
      </c>
      <c r="E35">
        <v>3</v>
      </c>
    </row>
    <row r="36" ht="20.1" customHeight="1" spans="1:5">
      <c r="A36" s="12"/>
      <c r="B36" s="12" t="s">
        <v>646</v>
      </c>
      <c r="C36" s="12" t="s">
        <v>647</v>
      </c>
      <c r="D36" s="12">
        <f>60+1-19</f>
        <v>42</v>
      </c>
      <c r="E36">
        <v>19</v>
      </c>
    </row>
    <row r="37" ht="20.1" customHeight="1" spans="1:4">
      <c r="A37" s="12"/>
      <c r="B37" s="12" t="s">
        <v>648</v>
      </c>
      <c r="C37" s="12" t="s">
        <v>649</v>
      </c>
      <c r="D37" s="12"/>
    </row>
    <row r="38" ht="20.1" customHeight="1" spans="1:4">
      <c r="A38" s="12"/>
      <c r="B38" s="12" t="s">
        <v>650</v>
      </c>
      <c r="C38" s="12" t="s">
        <v>651</v>
      </c>
      <c r="D38" s="12"/>
    </row>
    <row r="39" ht="20.1" customHeight="1" spans="1:4">
      <c r="A39" s="12"/>
      <c r="B39" s="12" t="s">
        <v>652</v>
      </c>
      <c r="C39" s="12" t="s">
        <v>653</v>
      </c>
      <c r="D39" s="12"/>
    </row>
    <row r="40" ht="20.1" customHeight="1" spans="1:5">
      <c r="A40" s="12"/>
      <c r="B40" s="12" t="s">
        <v>654</v>
      </c>
      <c r="C40" s="12" t="s">
        <v>655</v>
      </c>
      <c r="D40" s="12">
        <f>2004+152+181-163</f>
        <v>2174</v>
      </c>
      <c r="E40">
        <v>163</v>
      </c>
    </row>
    <row r="41" ht="20.1" customHeight="1" spans="1:5">
      <c r="A41" s="12"/>
      <c r="B41" s="12" t="s">
        <v>656</v>
      </c>
      <c r="C41" s="12" t="s">
        <v>657</v>
      </c>
      <c r="D41" s="12">
        <f>3-3</f>
        <v>0</v>
      </c>
      <c r="E41">
        <v>3</v>
      </c>
    </row>
    <row r="42" ht="20.1" customHeight="1" spans="1:5">
      <c r="A42" s="12"/>
      <c r="B42" s="12" t="s">
        <v>658</v>
      </c>
      <c r="C42" s="12" t="s">
        <v>659</v>
      </c>
      <c r="D42" s="12">
        <f>221+3-130</f>
        <v>94</v>
      </c>
      <c r="E42">
        <v>130</v>
      </c>
    </row>
    <row r="43" ht="20.1" customHeight="1" spans="1:4">
      <c r="A43" s="12"/>
      <c r="B43" s="12" t="s">
        <v>660</v>
      </c>
      <c r="C43" s="12" t="s">
        <v>661</v>
      </c>
      <c r="D43" s="12"/>
    </row>
    <row r="44" ht="20.1" customHeight="1" spans="1:5">
      <c r="A44" s="12"/>
      <c r="B44" s="12" t="s">
        <v>662</v>
      </c>
      <c r="C44" s="12" t="s">
        <v>663</v>
      </c>
      <c r="D44" s="12">
        <f>634+30-57</f>
        <v>607</v>
      </c>
      <c r="E44">
        <v>57</v>
      </c>
    </row>
    <row r="45" ht="20.1" customHeight="1" spans="1:5">
      <c r="A45" s="12"/>
      <c r="B45" s="12" t="s">
        <v>664</v>
      </c>
      <c r="C45" s="12" t="s">
        <v>665</v>
      </c>
      <c r="D45" s="12">
        <f>1015+5-265</f>
        <v>755</v>
      </c>
      <c r="E45">
        <v>265</v>
      </c>
    </row>
    <row r="46" ht="20.1" customHeight="1" spans="1:4">
      <c r="A46" s="12"/>
      <c r="B46" s="12" t="s">
        <v>666</v>
      </c>
      <c r="C46" s="12" t="s">
        <v>667</v>
      </c>
      <c r="D46" s="12"/>
    </row>
    <row r="47" ht="20.1" customHeight="1" spans="1:5">
      <c r="A47" s="12"/>
      <c r="B47" s="12" t="s">
        <v>555</v>
      </c>
      <c r="C47" s="12" t="s">
        <v>668</v>
      </c>
      <c r="D47" s="12">
        <f>154-70</f>
        <v>84</v>
      </c>
      <c r="E47">
        <v>70</v>
      </c>
    </row>
    <row r="48" ht="20.1" customHeight="1" spans="1:4">
      <c r="A48" s="12" t="s">
        <v>669</v>
      </c>
      <c r="B48" s="12"/>
      <c r="C48" s="12" t="s">
        <v>670</v>
      </c>
      <c r="D48" s="12">
        <f>SUM(D49:D59)</f>
        <v>4099</v>
      </c>
    </row>
    <row r="49" ht="20.1" customHeight="1" spans="1:5">
      <c r="A49" s="12"/>
      <c r="B49" s="12" t="s">
        <v>531</v>
      </c>
      <c r="C49" s="12" t="s">
        <v>671</v>
      </c>
      <c r="D49" s="12">
        <f>286-15</f>
        <v>271</v>
      </c>
      <c r="E49">
        <v>15</v>
      </c>
    </row>
    <row r="50" ht="20.1" customHeight="1" spans="1:5">
      <c r="A50" s="12"/>
      <c r="B50" s="12" t="s">
        <v>533</v>
      </c>
      <c r="C50" s="12" t="s">
        <v>672</v>
      </c>
      <c r="D50" s="12">
        <f>1336+14-69</f>
        <v>1281</v>
      </c>
      <c r="E50">
        <v>69</v>
      </c>
    </row>
    <row r="51" ht="20.1" customHeight="1" spans="1:5">
      <c r="A51" s="12"/>
      <c r="B51" s="12" t="s">
        <v>535</v>
      </c>
      <c r="C51" s="12" t="s">
        <v>673</v>
      </c>
      <c r="D51" s="12">
        <f>5-1</f>
        <v>4</v>
      </c>
      <c r="E51">
        <v>1</v>
      </c>
    </row>
    <row r="52" ht="20.1" customHeight="1" spans="1:4">
      <c r="A52" s="12"/>
      <c r="B52" s="12" t="s">
        <v>537</v>
      </c>
      <c r="C52" s="12" t="s">
        <v>674</v>
      </c>
      <c r="D52" s="12"/>
    </row>
    <row r="53" ht="20.1" customHeight="1" spans="1:5">
      <c r="A53" s="12"/>
      <c r="B53" s="12" t="s">
        <v>545</v>
      </c>
      <c r="C53" s="12" t="s">
        <v>675</v>
      </c>
      <c r="D53" s="12">
        <f>854+7-343</f>
        <v>518</v>
      </c>
      <c r="E53">
        <v>343</v>
      </c>
    </row>
    <row r="54" ht="20.1" customHeight="1" spans="1:4">
      <c r="A54" s="12"/>
      <c r="B54" s="12" t="s">
        <v>547</v>
      </c>
      <c r="C54" s="12" t="s">
        <v>676</v>
      </c>
      <c r="D54" s="12"/>
    </row>
    <row r="55" ht="20.1" customHeight="1" spans="1:5">
      <c r="A55" s="12"/>
      <c r="B55" s="12" t="s">
        <v>549</v>
      </c>
      <c r="C55" s="12" t="s">
        <v>677</v>
      </c>
      <c r="D55" s="12">
        <f>4-3</f>
        <v>1</v>
      </c>
      <c r="E55">
        <v>3</v>
      </c>
    </row>
    <row r="56" ht="20.1" customHeight="1" spans="1:4">
      <c r="A56" s="12"/>
      <c r="B56" s="12" t="s">
        <v>551</v>
      </c>
      <c r="C56" s="12" t="s">
        <v>678</v>
      </c>
      <c r="D56" s="12"/>
    </row>
    <row r="57" ht="20.1" customHeight="1" spans="1:5">
      <c r="A57" s="12"/>
      <c r="B57" s="12" t="s">
        <v>553</v>
      </c>
      <c r="C57" s="12" t="s">
        <v>679</v>
      </c>
      <c r="D57" s="12">
        <f>2460-452</f>
        <v>2008</v>
      </c>
      <c r="E57">
        <v>452</v>
      </c>
    </row>
    <row r="58" ht="20.1" customHeight="1" spans="1:4">
      <c r="A58" s="12"/>
      <c r="B58" s="12" t="s">
        <v>618</v>
      </c>
      <c r="C58" s="12" t="s">
        <v>680</v>
      </c>
      <c r="D58" s="12"/>
    </row>
    <row r="59" ht="20.1" customHeight="1" spans="1:5">
      <c r="A59" s="12"/>
      <c r="B59" s="12" t="s">
        <v>555</v>
      </c>
      <c r="C59" s="12" t="s">
        <v>681</v>
      </c>
      <c r="D59" s="12">
        <f>21-5</f>
        <v>16</v>
      </c>
      <c r="E59">
        <v>5</v>
      </c>
    </row>
    <row r="60" hidden="1" spans="1:3">
      <c r="A60" t="s">
        <v>682</v>
      </c>
      <c r="C60" t="s">
        <v>683</v>
      </c>
    </row>
    <row r="61" hidden="1" spans="2:3">
      <c r="B61" t="s">
        <v>531</v>
      </c>
      <c r="C61" t="s">
        <v>684</v>
      </c>
    </row>
    <row r="62" hidden="1" spans="2:3">
      <c r="B62" t="s">
        <v>533</v>
      </c>
      <c r="C62" t="s">
        <v>685</v>
      </c>
    </row>
    <row r="63" hidden="1" spans="2:3">
      <c r="B63" t="s">
        <v>535</v>
      </c>
      <c r="C63" t="s">
        <v>686</v>
      </c>
    </row>
    <row r="64" hidden="1" spans="2:3">
      <c r="B64" t="s">
        <v>545</v>
      </c>
      <c r="C64" t="s">
        <v>559</v>
      </c>
    </row>
    <row r="65" hidden="1" spans="2:3">
      <c r="B65" t="s">
        <v>547</v>
      </c>
      <c r="C65" t="s">
        <v>563</v>
      </c>
    </row>
    <row r="66" hidden="1" spans="2:3">
      <c r="B66" t="s">
        <v>549</v>
      </c>
      <c r="C66" t="s">
        <v>687</v>
      </c>
    </row>
    <row r="67" hidden="1" spans="2:3">
      <c r="B67" t="s">
        <v>551</v>
      </c>
      <c r="C67" t="s">
        <v>688</v>
      </c>
    </row>
    <row r="68" hidden="1" spans="2:3">
      <c r="B68" t="s">
        <v>553</v>
      </c>
      <c r="C68" t="s">
        <v>689</v>
      </c>
    </row>
    <row r="69" hidden="1" spans="2:3">
      <c r="B69" t="s">
        <v>618</v>
      </c>
      <c r="C69" t="s">
        <v>690</v>
      </c>
    </row>
    <row r="70" hidden="1" spans="2:3">
      <c r="B70" t="s">
        <v>620</v>
      </c>
      <c r="C70" t="s">
        <v>691</v>
      </c>
    </row>
    <row r="71" hidden="1" spans="2:3">
      <c r="B71" t="s">
        <v>622</v>
      </c>
      <c r="C71" t="s">
        <v>692</v>
      </c>
    </row>
    <row r="72" hidden="1" spans="2:3">
      <c r="B72" t="s">
        <v>624</v>
      </c>
      <c r="C72" t="s">
        <v>560</v>
      </c>
    </row>
    <row r="73" hidden="1" spans="2:3">
      <c r="B73" t="s">
        <v>693</v>
      </c>
      <c r="C73" t="s">
        <v>694</v>
      </c>
    </row>
    <row r="74" hidden="1" spans="2:3">
      <c r="B74" t="s">
        <v>695</v>
      </c>
      <c r="C74" t="s">
        <v>696</v>
      </c>
    </row>
    <row r="75" hidden="1" spans="2:3">
      <c r="B75" t="s">
        <v>697</v>
      </c>
      <c r="C75" t="s">
        <v>698</v>
      </c>
    </row>
    <row r="76" hidden="1" spans="2:3">
      <c r="B76" t="s">
        <v>555</v>
      </c>
      <c r="C76" t="s">
        <v>564</v>
      </c>
    </row>
  </sheetData>
  <mergeCells count="4">
    <mergeCell ref="A1:D1"/>
    <mergeCell ref="A3:B3"/>
    <mergeCell ref="C3:C4"/>
    <mergeCell ref="D3:D4"/>
  </mergeCells>
  <printOptions horizontalCentered="1"/>
  <pageMargins left="0.75" right="0.75" top="0.23" bottom="0.28" header="0.17" footer="0.1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54"/>
  <sheetViews>
    <sheetView showZeros="0" tabSelected="1" workbookViewId="0">
      <selection activeCell="E21" sqref="E21"/>
    </sheetView>
  </sheetViews>
  <sheetFormatPr defaultColWidth="9.125" defaultRowHeight="14.25" outlineLevelCol="5"/>
  <cols>
    <col min="1" max="1" width="44.875" customWidth="1"/>
    <col min="2" max="2" width="16" customWidth="1"/>
    <col min="3" max="3" width="16.25" customWidth="1"/>
    <col min="4" max="4" width="15.875" customWidth="1"/>
    <col min="5" max="5" width="14.875" customWidth="1"/>
  </cols>
  <sheetData>
    <row r="1" ht="33.95" customHeight="1" spans="1:6">
      <c r="A1" s="1" t="s">
        <v>699</v>
      </c>
      <c r="B1" s="1"/>
      <c r="C1" s="1"/>
      <c r="D1" s="1"/>
      <c r="E1" s="1"/>
      <c r="F1" s="1"/>
    </row>
    <row r="2" ht="16.9" customHeight="1" spans="6:6">
      <c r="F2" s="8" t="s">
        <v>11</v>
      </c>
    </row>
    <row r="3" ht="27" customHeight="1" spans="1:6">
      <c r="A3" s="11" t="s">
        <v>47</v>
      </c>
      <c r="B3" s="11" t="s">
        <v>700</v>
      </c>
      <c r="C3" s="11" t="s">
        <v>49</v>
      </c>
      <c r="D3" s="11" t="s">
        <v>701</v>
      </c>
      <c r="E3" s="11" t="s">
        <v>17</v>
      </c>
      <c r="F3" s="11" t="s">
        <v>702</v>
      </c>
    </row>
    <row r="4" ht="16.9" customHeight="1" spans="1:6">
      <c r="A4" s="12" t="s">
        <v>703</v>
      </c>
      <c r="B4" s="12">
        <f>SUM(B5,B10,B34)</f>
        <v>128363</v>
      </c>
      <c r="C4" s="12">
        <f>SUM(C5,C10,C34)</f>
        <v>113178</v>
      </c>
      <c r="D4" s="12">
        <f>SUM(D5,D10,D34)</f>
        <v>-15185</v>
      </c>
      <c r="E4" s="13">
        <v>106175</v>
      </c>
      <c r="F4" s="12"/>
    </row>
    <row r="5" ht="16.9" customHeight="1" spans="1:6">
      <c r="A5" s="12" t="s">
        <v>704</v>
      </c>
      <c r="B5" s="12">
        <f>SUM(B6:B9)</f>
        <v>4351</v>
      </c>
      <c r="C5" s="12">
        <f>SUM(C6:C9)</f>
        <v>4351</v>
      </c>
      <c r="D5" s="12">
        <f>SUM(D6:D9)</f>
        <v>0</v>
      </c>
      <c r="E5" s="13">
        <f t="shared" ref="E5:E52" si="0">D5/B5*100</f>
        <v>0</v>
      </c>
      <c r="F5" s="12"/>
    </row>
    <row r="6" ht="16.9" customHeight="1" spans="1:6">
      <c r="A6" s="12" t="s">
        <v>705</v>
      </c>
      <c r="B6" s="12">
        <v>2835</v>
      </c>
      <c r="C6" s="12">
        <v>2835</v>
      </c>
      <c r="D6" s="12">
        <f>B6-C6</f>
        <v>0</v>
      </c>
      <c r="E6" s="13">
        <f t="shared" si="0"/>
        <v>0</v>
      </c>
      <c r="F6" s="12"/>
    </row>
    <row r="7" ht="16.9" customHeight="1" spans="1:6">
      <c r="A7" s="12" t="s">
        <v>706</v>
      </c>
      <c r="B7" s="12">
        <v>1174</v>
      </c>
      <c r="C7" s="12">
        <v>1174</v>
      </c>
      <c r="D7" s="12">
        <f>B7-C7</f>
        <v>0</v>
      </c>
      <c r="E7" s="13">
        <f t="shared" si="0"/>
        <v>0</v>
      </c>
      <c r="F7" s="12"/>
    </row>
    <row r="8" ht="16.9" customHeight="1" spans="1:6">
      <c r="A8" s="12" t="s">
        <v>707</v>
      </c>
      <c r="B8" s="12"/>
      <c r="C8" s="12"/>
      <c r="D8" s="12">
        <f>B8-C8</f>
        <v>0</v>
      </c>
      <c r="E8" s="13"/>
      <c r="F8" s="12"/>
    </row>
    <row r="9" ht="16.9" customHeight="1" spans="1:6">
      <c r="A9" s="12" t="s">
        <v>708</v>
      </c>
      <c r="B9" s="12">
        <v>342</v>
      </c>
      <c r="C9" s="12">
        <v>342</v>
      </c>
      <c r="D9" s="12">
        <f>B9-C9</f>
        <v>0</v>
      </c>
      <c r="E9" s="13">
        <f t="shared" si="0"/>
        <v>0</v>
      </c>
      <c r="F9" s="12"/>
    </row>
    <row r="10" ht="16.9" customHeight="1" spans="1:6">
      <c r="A10" s="12" t="s">
        <v>709</v>
      </c>
      <c r="B10" s="12">
        <f>SUM(B11:B33)</f>
        <v>76065</v>
      </c>
      <c r="C10" s="12">
        <f>SUM(C11:C33)</f>
        <v>106175</v>
      </c>
      <c r="D10" s="12">
        <f>SUM(D11:D33)</f>
        <v>30110</v>
      </c>
      <c r="E10" s="13">
        <f t="shared" si="0"/>
        <v>39.5845658318543</v>
      </c>
      <c r="F10" s="12"/>
    </row>
    <row r="11" ht="16.9" customHeight="1" spans="1:6">
      <c r="A11" s="12" t="s">
        <v>710</v>
      </c>
      <c r="B11" s="12">
        <v>1490</v>
      </c>
      <c r="C11" s="12">
        <v>1490</v>
      </c>
      <c r="D11" s="12">
        <f>C11-B11</f>
        <v>0</v>
      </c>
      <c r="E11" s="13">
        <f t="shared" si="0"/>
        <v>0</v>
      </c>
      <c r="F11" s="12"/>
    </row>
    <row r="12" ht="16.9" customHeight="1" spans="1:6">
      <c r="A12" s="12" t="s">
        <v>711</v>
      </c>
      <c r="B12" s="12">
        <v>27800</v>
      </c>
      <c r="C12" s="12">
        <v>29984</v>
      </c>
      <c r="D12" s="12">
        <f t="shared" ref="D12:D33" si="1">C12-B12</f>
        <v>2184</v>
      </c>
      <c r="E12" s="13">
        <f t="shared" si="0"/>
        <v>7.85611510791367</v>
      </c>
      <c r="F12" s="12"/>
    </row>
    <row r="13" ht="16.9" customHeight="1" spans="1:6">
      <c r="A13" s="12" t="s">
        <v>712</v>
      </c>
      <c r="B13" s="12">
        <v>5165</v>
      </c>
      <c r="C13" s="12">
        <v>6130</v>
      </c>
      <c r="D13" s="12">
        <f t="shared" si="1"/>
        <v>965</v>
      </c>
      <c r="E13" s="13">
        <f t="shared" si="0"/>
        <v>18.6834462729913</v>
      </c>
      <c r="F13" s="12"/>
    </row>
    <row r="14" ht="16.9" customHeight="1" spans="1:6">
      <c r="A14" s="12" t="s">
        <v>713</v>
      </c>
      <c r="B14" s="12">
        <v>6777</v>
      </c>
      <c r="C14" s="12">
        <v>-1001</v>
      </c>
      <c r="D14" s="12">
        <f t="shared" si="1"/>
        <v>-7778</v>
      </c>
      <c r="E14" s="13">
        <f t="shared" si="0"/>
        <v>-114.77054743987</v>
      </c>
      <c r="F14" s="12"/>
    </row>
    <row r="15" ht="16.9" customHeight="1" spans="1:6">
      <c r="A15" s="12" t="s">
        <v>714</v>
      </c>
      <c r="B15" s="12"/>
      <c r="C15" s="12"/>
      <c r="D15" s="12">
        <f t="shared" si="1"/>
        <v>0</v>
      </c>
      <c r="E15" s="13"/>
      <c r="F15" s="12"/>
    </row>
    <row r="16" ht="16.9" customHeight="1" spans="1:6">
      <c r="A16" s="12" t="s">
        <v>715</v>
      </c>
      <c r="B16" s="12">
        <v>1315</v>
      </c>
      <c r="C16" s="12">
        <v>1315</v>
      </c>
      <c r="D16" s="12">
        <f t="shared" si="1"/>
        <v>0</v>
      </c>
      <c r="E16" s="13"/>
      <c r="F16" s="12"/>
    </row>
    <row r="17" ht="16.9" customHeight="1" spans="1:6">
      <c r="A17" s="12" t="s">
        <v>716</v>
      </c>
      <c r="B17" s="12">
        <v>926</v>
      </c>
      <c r="C17" s="12">
        <v>1315</v>
      </c>
      <c r="D17" s="12">
        <f t="shared" si="1"/>
        <v>389</v>
      </c>
      <c r="E17" s="13">
        <f t="shared" si="0"/>
        <v>42.0086393088553</v>
      </c>
      <c r="F17" s="12"/>
    </row>
    <row r="18" ht="16.9" customHeight="1" spans="1:6">
      <c r="A18" s="12" t="s">
        <v>717</v>
      </c>
      <c r="B18" s="12">
        <v>8724</v>
      </c>
      <c r="C18" s="12">
        <v>10245</v>
      </c>
      <c r="D18" s="12">
        <f t="shared" si="1"/>
        <v>1521</v>
      </c>
      <c r="E18" s="13">
        <f t="shared" si="0"/>
        <v>17.4346629986245</v>
      </c>
      <c r="F18" s="12"/>
    </row>
    <row r="19" ht="16.9" customHeight="1" spans="1:6">
      <c r="A19" s="12" t="s">
        <v>718</v>
      </c>
      <c r="B19" s="12">
        <v>10427</v>
      </c>
      <c r="C19" s="12">
        <v>9753</v>
      </c>
      <c r="D19" s="12">
        <f t="shared" si="1"/>
        <v>-674</v>
      </c>
      <c r="E19" s="13">
        <f t="shared" si="0"/>
        <v>-6.46398772417762</v>
      </c>
      <c r="F19" s="12"/>
    </row>
    <row r="20" ht="16.9" customHeight="1" spans="1:6">
      <c r="A20" s="12" t="s">
        <v>719</v>
      </c>
      <c r="B20" s="12">
        <v>825</v>
      </c>
      <c r="C20" s="12">
        <v>940</v>
      </c>
      <c r="D20" s="12">
        <f t="shared" si="1"/>
        <v>115</v>
      </c>
      <c r="E20" s="13">
        <f t="shared" si="0"/>
        <v>13.9393939393939</v>
      </c>
      <c r="F20" s="12"/>
    </row>
    <row r="21" ht="16.9" customHeight="1" spans="1:6">
      <c r="A21" s="12" t="s">
        <v>720</v>
      </c>
      <c r="B21" s="12">
        <v>12616</v>
      </c>
      <c r="C21" s="12">
        <v>13624</v>
      </c>
      <c r="D21" s="12">
        <f t="shared" si="1"/>
        <v>1008</v>
      </c>
      <c r="E21" s="13">
        <f t="shared" si="0"/>
        <v>7.98985415345593</v>
      </c>
      <c r="F21" s="12"/>
    </row>
    <row r="22" ht="16.9" customHeight="1" spans="1:6">
      <c r="A22" s="12" t="s">
        <v>721</v>
      </c>
      <c r="B22" s="12"/>
      <c r="C22" s="12">
        <v>891</v>
      </c>
      <c r="D22" s="12">
        <f t="shared" si="1"/>
        <v>891</v>
      </c>
      <c r="E22" s="13"/>
      <c r="F22" s="12"/>
    </row>
    <row r="23" ht="16.9" customHeight="1" spans="1:6">
      <c r="A23" s="12" t="s">
        <v>722</v>
      </c>
      <c r="B23" s="12"/>
      <c r="C23" s="12">
        <v>2221</v>
      </c>
      <c r="D23" s="12">
        <f t="shared" si="1"/>
        <v>2221</v>
      </c>
      <c r="E23" s="13"/>
      <c r="F23" s="12"/>
    </row>
    <row r="24" ht="16.9" customHeight="1" spans="1:6">
      <c r="A24" s="12" t="s">
        <v>723</v>
      </c>
      <c r="B24" s="12"/>
      <c r="C24" s="12">
        <v>87</v>
      </c>
      <c r="D24" s="12">
        <f t="shared" si="1"/>
        <v>87</v>
      </c>
      <c r="E24" s="13"/>
      <c r="F24" s="12"/>
    </row>
    <row r="25" ht="16.9" customHeight="1" spans="1:6">
      <c r="A25" s="12" t="s">
        <v>724</v>
      </c>
      <c r="B25" s="12"/>
      <c r="C25" s="12">
        <v>11410</v>
      </c>
      <c r="D25" s="12">
        <f t="shared" si="1"/>
        <v>11410</v>
      </c>
      <c r="E25" s="13"/>
      <c r="F25" s="12"/>
    </row>
    <row r="26" ht="16.9" customHeight="1" spans="1:6">
      <c r="A26" s="12" t="s">
        <v>725</v>
      </c>
      <c r="B26" s="12"/>
      <c r="C26" s="12">
        <v>1468</v>
      </c>
      <c r="D26" s="12">
        <f t="shared" si="1"/>
        <v>1468</v>
      </c>
      <c r="E26" s="13"/>
      <c r="F26" s="12"/>
    </row>
    <row r="27" ht="16.9" customHeight="1" spans="1:6">
      <c r="A27" s="12" t="s">
        <v>726</v>
      </c>
      <c r="B27" s="12"/>
      <c r="C27" s="12">
        <v>2014</v>
      </c>
      <c r="D27" s="12">
        <f t="shared" si="1"/>
        <v>2014</v>
      </c>
      <c r="E27" s="13"/>
      <c r="F27" s="12"/>
    </row>
    <row r="28" ht="16.9" customHeight="1" spans="1:6">
      <c r="A28" s="12" t="s">
        <v>727</v>
      </c>
      <c r="B28" s="12"/>
      <c r="C28" s="12">
        <v>7403</v>
      </c>
      <c r="D28" s="12">
        <f t="shared" si="1"/>
        <v>7403</v>
      </c>
      <c r="E28" s="13"/>
      <c r="F28" s="12"/>
    </row>
    <row r="29" ht="16.9" customHeight="1" spans="1:6">
      <c r="A29" s="12" t="s">
        <v>728</v>
      </c>
      <c r="B29" s="12"/>
      <c r="C29" s="12">
        <v>4929</v>
      </c>
      <c r="D29" s="12">
        <f t="shared" si="1"/>
        <v>4929</v>
      </c>
      <c r="E29" s="13"/>
      <c r="F29" s="12"/>
    </row>
    <row r="30" ht="16.9" customHeight="1" spans="1:6">
      <c r="A30" s="12" t="s">
        <v>729</v>
      </c>
      <c r="B30" s="12"/>
      <c r="C30" s="12">
        <v>0</v>
      </c>
      <c r="D30" s="12">
        <f t="shared" si="1"/>
        <v>0</v>
      </c>
      <c r="E30" s="13"/>
      <c r="F30" s="12"/>
    </row>
    <row r="31" ht="16.9" customHeight="1" spans="1:6">
      <c r="A31" s="12" t="s">
        <v>730</v>
      </c>
      <c r="B31" s="12"/>
      <c r="C31" s="12">
        <v>1719</v>
      </c>
      <c r="D31" s="12">
        <f t="shared" si="1"/>
        <v>1719</v>
      </c>
      <c r="E31" s="13"/>
      <c r="F31" s="12"/>
    </row>
    <row r="32" ht="16.9" customHeight="1" spans="1:6">
      <c r="A32" s="12" t="s">
        <v>731</v>
      </c>
      <c r="B32" s="12"/>
      <c r="C32" s="12">
        <v>238</v>
      </c>
      <c r="D32" s="12">
        <f t="shared" si="1"/>
        <v>238</v>
      </c>
      <c r="E32" s="13"/>
      <c r="F32" s="12"/>
    </row>
    <row r="33" ht="16.9" customHeight="1" spans="1:6">
      <c r="A33" s="12" t="s">
        <v>732</v>
      </c>
      <c r="B33" s="12"/>
      <c r="C33" s="12"/>
      <c r="D33" s="12">
        <f t="shared" si="1"/>
        <v>0</v>
      </c>
      <c r="E33" s="13"/>
      <c r="F33" s="12"/>
    </row>
    <row r="34" ht="16.9" customHeight="1" spans="1:6">
      <c r="A34" s="12" t="s">
        <v>733</v>
      </c>
      <c r="B34" s="12">
        <f>SUM(B35:B54)</f>
        <v>47947</v>
      </c>
      <c r="C34" s="12">
        <f>SUM(C35:C54)</f>
        <v>2652</v>
      </c>
      <c r="D34" s="12">
        <f>SUM(D35:D54)</f>
        <v>-45295</v>
      </c>
      <c r="E34" s="13">
        <f t="shared" si="0"/>
        <v>-94.468892735729</v>
      </c>
      <c r="F34" s="12"/>
    </row>
    <row r="35" ht="17.25" customHeight="1" spans="1:6">
      <c r="A35" s="12" t="s">
        <v>734</v>
      </c>
      <c r="B35" s="12">
        <v>70</v>
      </c>
      <c r="C35" s="12">
        <v>357</v>
      </c>
      <c r="D35" s="12">
        <f>C35-B35</f>
        <v>287</v>
      </c>
      <c r="E35" s="13">
        <f t="shared" si="0"/>
        <v>410</v>
      </c>
      <c r="F35" s="12"/>
    </row>
    <row r="36" ht="17.25" customHeight="1" spans="1:6">
      <c r="A36" s="12" t="s">
        <v>735</v>
      </c>
      <c r="B36" s="12"/>
      <c r="C36" s="12"/>
      <c r="D36" s="12">
        <f t="shared" ref="D36:D54" si="2">C36-B36</f>
        <v>0</v>
      </c>
      <c r="E36" s="13"/>
      <c r="F36" s="12"/>
    </row>
    <row r="37" ht="17.25" customHeight="1" spans="1:6">
      <c r="A37" s="12" t="s">
        <v>736</v>
      </c>
      <c r="B37" s="12"/>
      <c r="C37" s="12"/>
      <c r="D37" s="12">
        <f t="shared" si="2"/>
        <v>0</v>
      </c>
      <c r="E37" s="13"/>
      <c r="F37" s="12"/>
    </row>
    <row r="38" ht="17.25" customHeight="1" spans="1:6">
      <c r="A38" s="12" t="s">
        <v>737</v>
      </c>
      <c r="B38" s="12">
        <v>845</v>
      </c>
      <c r="C38" s="12"/>
      <c r="D38" s="12">
        <f t="shared" si="2"/>
        <v>-845</v>
      </c>
      <c r="E38" s="13">
        <f t="shared" si="0"/>
        <v>-100</v>
      </c>
      <c r="F38" s="12"/>
    </row>
    <row r="39" ht="16.9" customHeight="1" spans="1:6">
      <c r="A39" s="12" t="s">
        <v>738</v>
      </c>
      <c r="B39" s="12">
        <v>3546</v>
      </c>
      <c r="C39" s="12">
        <v>71</v>
      </c>
      <c r="D39" s="12">
        <f t="shared" si="2"/>
        <v>-3475</v>
      </c>
      <c r="E39" s="13">
        <f t="shared" si="0"/>
        <v>-97.9977439368302</v>
      </c>
      <c r="F39" s="12"/>
    </row>
    <row r="40" ht="16.9" customHeight="1" spans="1:6">
      <c r="A40" s="12" t="s">
        <v>739</v>
      </c>
      <c r="B40" s="12"/>
      <c r="C40" s="12"/>
      <c r="D40" s="12">
        <f t="shared" si="2"/>
        <v>0</v>
      </c>
      <c r="E40" s="13"/>
      <c r="F40" s="12"/>
    </row>
    <row r="41" ht="16.9" customHeight="1" spans="1:6">
      <c r="A41" s="12" t="s">
        <v>740</v>
      </c>
      <c r="B41" s="12">
        <v>423</v>
      </c>
      <c r="C41" s="12">
        <v>24</v>
      </c>
      <c r="D41" s="12">
        <f t="shared" si="2"/>
        <v>-399</v>
      </c>
      <c r="E41" s="13">
        <f t="shared" si="0"/>
        <v>-94.3262411347518</v>
      </c>
      <c r="F41" s="12"/>
    </row>
    <row r="42" ht="16.9" customHeight="1" spans="1:6">
      <c r="A42" s="12" t="s">
        <v>741</v>
      </c>
      <c r="B42" s="12">
        <v>10283</v>
      </c>
      <c r="C42" s="12">
        <v>298</v>
      </c>
      <c r="D42" s="12">
        <f t="shared" si="2"/>
        <v>-9985</v>
      </c>
      <c r="E42" s="13">
        <f t="shared" si="0"/>
        <v>-97.1020130312166</v>
      </c>
      <c r="F42" s="12"/>
    </row>
    <row r="43" ht="16.9" customHeight="1" spans="1:6">
      <c r="A43" s="12" t="s">
        <v>742</v>
      </c>
      <c r="B43" s="12">
        <v>1818</v>
      </c>
      <c r="C43" s="12"/>
      <c r="D43" s="12">
        <f t="shared" si="2"/>
        <v>-1818</v>
      </c>
      <c r="E43" s="13">
        <f t="shared" si="0"/>
        <v>-100</v>
      </c>
      <c r="F43" s="12"/>
    </row>
    <row r="44" ht="16.9" customHeight="1" spans="1:6">
      <c r="A44" s="12" t="s">
        <v>743</v>
      </c>
      <c r="B44" s="12">
        <v>3382</v>
      </c>
      <c r="C44" s="12"/>
      <c r="D44" s="12">
        <f t="shared" si="2"/>
        <v>-3382</v>
      </c>
      <c r="E44" s="13">
        <f t="shared" si="0"/>
        <v>-100</v>
      </c>
      <c r="F44" s="12"/>
    </row>
    <row r="45" ht="16.9" customHeight="1" spans="1:6">
      <c r="A45" s="12" t="s">
        <v>744</v>
      </c>
      <c r="B45" s="12"/>
      <c r="C45" s="12"/>
      <c r="D45" s="12">
        <f t="shared" si="2"/>
        <v>0</v>
      </c>
      <c r="E45" s="13"/>
      <c r="F45" s="12"/>
    </row>
    <row r="46" ht="16.9" customHeight="1" spans="1:6">
      <c r="A46" s="12" t="s">
        <v>745</v>
      </c>
      <c r="B46" s="12">
        <v>20387</v>
      </c>
      <c r="C46" s="12">
        <v>1882</v>
      </c>
      <c r="D46" s="12">
        <f t="shared" si="2"/>
        <v>-18505</v>
      </c>
      <c r="E46" s="13">
        <f t="shared" si="0"/>
        <v>-90.7686270662677</v>
      </c>
      <c r="F46" s="12"/>
    </row>
    <row r="47" ht="16.9" customHeight="1" spans="1:6">
      <c r="A47" s="12" t="s">
        <v>746</v>
      </c>
      <c r="B47" s="12">
        <v>6516</v>
      </c>
      <c r="C47" s="12"/>
      <c r="D47" s="12">
        <f t="shared" si="2"/>
        <v>-6516</v>
      </c>
      <c r="E47" s="12">
        <f t="shared" si="0"/>
        <v>-100</v>
      </c>
      <c r="F47" s="12"/>
    </row>
    <row r="48" ht="16.9" customHeight="1" spans="1:6">
      <c r="A48" s="12" t="s">
        <v>747</v>
      </c>
      <c r="B48" s="12"/>
      <c r="C48" s="12"/>
      <c r="D48" s="12">
        <f t="shared" si="2"/>
        <v>0</v>
      </c>
      <c r="E48" s="12"/>
      <c r="F48" s="12"/>
    </row>
    <row r="49" ht="16.9" customHeight="1" spans="1:6">
      <c r="A49" s="12" t="s">
        <v>748</v>
      </c>
      <c r="B49" s="12"/>
      <c r="C49" s="12">
        <v>20</v>
      </c>
      <c r="D49" s="12">
        <f t="shared" si="2"/>
        <v>20</v>
      </c>
      <c r="E49" s="12"/>
      <c r="F49" s="12"/>
    </row>
    <row r="50" ht="16.9" customHeight="1" spans="1:6">
      <c r="A50" s="12" t="s">
        <v>749</v>
      </c>
      <c r="B50" s="12"/>
      <c r="C50" s="12"/>
      <c r="D50" s="12">
        <f t="shared" si="2"/>
        <v>0</v>
      </c>
      <c r="E50" s="12"/>
      <c r="F50" s="12"/>
    </row>
    <row r="51" ht="16.9" customHeight="1" spans="1:6">
      <c r="A51" s="12" t="s">
        <v>750</v>
      </c>
      <c r="B51" s="12"/>
      <c r="C51" s="12"/>
      <c r="D51" s="12">
        <f t="shared" si="2"/>
        <v>0</v>
      </c>
      <c r="E51" s="12"/>
      <c r="F51" s="12"/>
    </row>
    <row r="52" ht="16.9" customHeight="1" spans="1:6">
      <c r="A52" s="12" t="s">
        <v>751</v>
      </c>
      <c r="B52" s="12">
        <v>677</v>
      </c>
      <c r="C52" s="12"/>
      <c r="D52" s="12">
        <f t="shared" si="2"/>
        <v>-677</v>
      </c>
      <c r="E52" s="12">
        <f t="shared" si="0"/>
        <v>-100</v>
      </c>
      <c r="F52" s="12"/>
    </row>
    <row r="53" ht="16.9" customHeight="1" spans="1:6">
      <c r="A53" s="12" t="s">
        <v>752</v>
      </c>
      <c r="B53" s="12"/>
      <c r="C53" s="12"/>
      <c r="D53" s="12">
        <f t="shared" si="2"/>
        <v>0</v>
      </c>
      <c r="E53" s="12"/>
      <c r="F53" s="12"/>
    </row>
    <row r="54" ht="16.9" customHeight="1" spans="1:6">
      <c r="A54" s="12" t="s">
        <v>753</v>
      </c>
      <c r="B54" s="12"/>
      <c r="C54" s="12"/>
      <c r="D54" s="12">
        <f t="shared" si="2"/>
        <v>0</v>
      </c>
      <c r="E54" s="12"/>
      <c r="F54" s="12"/>
    </row>
  </sheetData>
  <mergeCells count="2">
    <mergeCell ref="A1:F1"/>
    <mergeCell ref="A2:D2"/>
  </mergeCells>
  <printOptions horizontalCentered="1"/>
  <pageMargins left="0.75" right="0.75" top="0.79" bottom="0.79" header="0.51" footer="0.51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I3" sqref="I3"/>
    </sheetView>
  </sheetViews>
  <sheetFormatPr defaultColWidth="9" defaultRowHeight="14.25" outlineLevelRow="4" outlineLevelCol="3"/>
  <cols>
    <col min="1" max="1" width="10.625" customWidth="1"/>
    <col min="2" max="4" width="20.625" customWidth="1"/>
  </cols>
  <sheetData>
    <row r="1" ht="50.1" customHeight="1" spans="1:4">
      <c r="A1" s="7" t="s">
        <v>754</v>
      </c>
      <c r="B1" s="7"/>
      <c r="C1" s="7"/>
      <c r="D1" s="7"/>
    </row>
    <row r="2" ht="47.25" customHeight="1" spans="4:4">
      <c r="D2" s="8" t="s">
        <v>11</v>
      </c>
    </row>
    <row r="3" ht="50.1" customHeight="1" spans="1:4">
      <c r="A3" s="9" t="s">
        <v>755</v>
      </c>
      <c r="B3" s="9" t="s">
        <v>756</v>
      </c>
      <c r="C3" s="9" t="s">
        <v>757</v>
      </c>
      <c r="D3" s="9" t="s">
        <v>758</v>
      </c>
    </row>
    <row r="4" ht="50.1" customHeight="1" spans="1:4">
      <c r="A4" s="9">
        <v>2020</v>
      </c>
      <c r="B4" s="9" t="s">
        <v>759</v>
      </c>
      <c r="C4" s="10">
        <v>57168</v>
      </c>
      <c r="D4" s="10">
        <v>45384</v>
      </c>
    </row>
    <row r="5" ht="50.1" customHeight="1" spans="1:4">
      <c r="A5" s="9"/>
      <c r="B5" s="9" t="s">
        <v>760</v>
      </c>
      <c r="C5" s="10">
        <f>C4</f>
        <v>57168</v>
      </c>
      <c r="D5" s="10">
        <f>D4</f>
        <v>45384</v>
      </c>
    </row>
  </sheetData>
  <mergeCells count="2">
    <mergeCell ref="A1:D1"/>
    <mergeCell ref="A4:A5"/>
  </mergeCells>
  <printOptions horizontalCentered="1"/>
  <pageMargins left="0.71" right="0.71" top="0.75" bottom="0.75" header="0.31" footer="0.3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一般公共预算公开目录</vt:lpstr>
      <vt:lpstr>1一般公共预算收入</vt:lpstr>
      <vt:lpstr>2一般公共预算支出</vt:lpstr>
      <vt:lpstr>3一般公共预算支出（功能）</vt:lpstr>
      <vt:lpstr>4一般公共预算平衡</vt:lpstr>
      <vt:lpstr>5一般公共预算基本支出（政府经济分类）</vt:lpstr>
      <vt:lpstr>6一般公共预算基本支出（部门经济分类）</vt:lpstr>
      <vt:lpstr>7一般公共预算转移支付补助预算表</vt:lpstr>
      <vt:lpstr>8政府一般债务限额和余额</vt:lpstr>
      <vt:lpstr>9“三公”经费预算汇总表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creator>预算管理局-袁鹏</dc:creator>
  <cp:lastModifiedBy>Administrator</cp:lastModifiedBy>
  <cp:revision>1</cp:revision>
  <dcterms:created xsi:type="dcterms:W3CDTF">2017-12-18T02:34:00Z</dcterms:created>
  <cp:lastPrinted>2021-04-09T06:47:00Z</cp:lastPrinted>
  <dcterms:modified xsi:type="dcterms:W3CDTF">2021-04-12T00:44:34Z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