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7400" windowHeight="8640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0">'1'!$A$1:$I$51</definedName>
    <definedName name="_xlnm.Print_Area">#N/A</definedName>
    <definedName name="_xlnm.Print_Titles" localSheetId="0">'1'!$1:$4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<sst xmlns="http://schemas.openxmlformats.org/spreadsheetml/2006/main" count="215" uniqueCount="176">
  <si>
    <t>一、一般公共服务支出</t>
  </si>
  <si>
    <t>预算科目</t>
  </si>
  <si>
    <t>增减％</t>
  </si>
  <si>
    <t>县本级</t>
  </si>
  <si>
    <t>调整比原预算</t>
  </si>
  <si>
    <t xml:space="preserve">      企业所得税（40%）</t>
  </si>
  <si>
    <t xml:space="preserve">      个人所得税（40%）</t>
  </si>
  <si>
    <t>单位：万元</t>
  </si>
  <si>
    <t>合 计</t>
  </si>
  <si>
    <t>县本级</t>
  </si>
  <si>
    <t>乡镇级</t>
  </si>
  <si>
    <t>增减额</t>
  </si>
  <si>
    <t>一、税收收入</t>
  </si>
  <si>
    <t xml:space="preserve">      资源税</t>
  </si>
  <si>
    <t xml:space="preserve">      城市维护建设税</t>
  </si>
  <si>
    <t xml:space="preserve">      房产税</t>
  </si>
  <si>
    <t xml:space="preserve">      印花税</t>
  </si>
  <si>
    <t xml:space="preserve">      城镇土地使用税</t>
  </si>
  <si>
    <t xml:space="preserve">      土地增值税</t>
  </si>
  <si>
    <t xml:space="preserve">      车船税</t>
  </si>
  <si>
    <t xml:space="preserve">      耕地占用税</t>
  </si>
  <si>
    <t xml:space="preserve">      契税</t>
  </si>
  <si>
    <t>二、非税收入</t>
  </si>
  <si>
    <t xml:space="preserve">      专项收入</t>
  </si>
  <si>
    <t xml:space="preserve">      行政事业性收费收入</t>
  </si>
  <si>
    <t xml:space="preserve">      罚没收入</t>
  </si>
  <si>
    <t xml:space="preserve">      国有资源(资产)有偿使用收入</t>
  </si>
  <si>
    <t>转移性收入</t>
  </si>
  <si>
    <t xml:space="preserve">  上级补助收入</t>
  </si>
  <si>
    <t xml:space="preserve">    返还性收入</t>
  </si>
  <si>
    <t xml:space="preserve">       增值税和消费税税收返还收入 </t>
  </si>
  <si>
    <t xml:space="preserve">       所得税基数返还收入</t>
  </si>
  <si>
    <t xml:space="preserve">    一般性转移支付收入</t>
  </si>
  <si>
    <t xml:space="preserve">       体制补助收入</t>
  </si>
  <si>
    <t xml:space="preserve">       县级基本财力保障机制奖补资金收入</t>
  </si>
  <si>
    <t xml:space="preserve">       结算补助收入</t>
  </si>
  <si>
    <t xml:space="preserve">    专项转移支付收入</t>
  </si>
  <si>
    <t xml:space="preserve">  上年结余收入</t>
  </si>
  <si>
    <t>收入总计</t>
  </si>
  <si>
    <r>
      <t>支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出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总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计</t>
    </r>
  </si>
  <si>
    <t>项          目</t>
  </si>
  <si>
    <t>当年财力</t>
  </si>
  <si>
    <t>上年结转</t>
  </si>
  <si>
    <t>支出总计</t>
  </si>
  <si>
    <t>单位：万元</t>
  </si>
  <si>
    <t>增减%</t>
  </si>
  <si>
    <t>表一</t>
  </si>
  <si>
    <t>表二</t>
  </si>
  <si>
    <t xml:space="preserve">    其中：乡镇上解乡镇教师等工资</t>
  </si>
  <si>
    <r>
      <t>单位</t>
    </r>
    <r>
      <rPr>
        <sz val="9"/>
        <rFont val="Times New Roman"/>
        <family val="1"/>
      </rPr>
      <t>:</t>
    </r>
  </si>
  <si>
    <t>万元</t>
  </si>
  <si>
    <t>本年专项</t>
  </si>
  <si>
    <t>政府性基金支出合计</t>
  </si>
  <si>
    <t>一、政府性基金收入</t>
  </si>
  <si>
    <t>二、国防支出</t>
  </si>
  <si>
    <t>四、教育支出</t>
  </si>
  <si>
    <t>五、科学技术支出</t>
  </si>
  <si>
    <t>七、社会保障和就业支出</t>
  </si>
  <si>
    <t>十、城乡社区支出</t>
  </si>
  <si>
    <t>十一、农林水支出</t>
  </si>
  <si>
    <t>十二、交通运输支出</t>
  </si>
  <si>
    <t>十四、商业服务业等支出</t>
  </si>
  <si>
    <t>九、节能环保支出</t>
  </si>
  <si>
    <t xml:space="preserve">       均衡性转移支付收入</t>
  </si>
  <si>
    <t xml:space="preserve">       企业事业单位划转补助收入</t>
  </si>
  <si>
    <t xml:space="preserve">       义务教育等转移支付收入</t>
  </si>
  <si>
    <t xml:space="preserve">       重点生态功能区转移支付收入</t>
  </si>
  <si>
    <t>十三、资源勘探信息等支出</t>
  </si>
  <si>
    <t>十六、住房保障支出</t>
  </si>
  <si>
    <t>十七、粮油物质储备支出</t>
  </si>
  <si>
    <t>三、公共安全支出</t>
  </si>
  <si>
    <t xml:space="preserve">      增值税（50%）</t>
  </si>
  <si>
    <t xml:space="preserve">           地方教育附加收入</t>
  </si>
  <si>
    <t xml:space="preserve">           其他专项收入</t>
  </si>
  <si>
    <t xml:space="preserve">      其他收入</t>
  </si>
  <si>
    <t xml:space="preserve">       营改增新体制补助基数（地方级39%部分）</t>
  </si>
  <si>
    <t xml:space="preserve">       革命老区转移支付收入</t>
  </si>
  <si>
    <t xml:space="preserve">       民族地区转移支付收入</t>
  </si>
  <si>
    <t xml:space="preserve">       固定数额补助收入</t>
  </si>
  <si>
    <t xml:space="preserve">   1、国有土地使用权出让金收入</t>
  </si>
  <si>
    <t xml:space="preserve">   2、国有土地收益基金收入</t>
  </si>
  <si>
    <t xml:space="preserve">   3、农业土地开发资金收入</t>
  </si>
  <si>
    <t xml:space="preserve">   4、城市基础设施配套费收入</t>
  </si>
  <si>
    <t xml:space="preserve">   5、污水处理费收入</t>
  </si>
  <si>
    <t>二、上级补助收入</t>
  </si>
  <si>
    <t>三、上年结余收入</t>
  </si>
  <si>
    <t xml:space="preserve">  大中型水库移民后期扶持基金支出</t>
  </si>
  <si>
    <r>
      <t xml:space="preserve"> </t>
    </r>
    <r>
      <rPr>
        <sz val="10"/>
        <rFont val="宋体"/>
        <family val="0"/>
      </rPr>
      <t xml:space="preserve"> 彩票公益金及对应专项债务收入安排的支出</t>
    </r>
  </si>
  <si>
    <t>一般公共预算支出合计</t>
  </si>
  <si>
    <t>乡镇级</t>
  </si>
  <si>
    <t>合 计</t>
  </si>
  <si>
    <t>增减额</t>
  </si>
  <si>
    <t>增减％</t>
  </si>
  <si>
    <t>本年财力</t>
  </si>
  <si>
    <t>本年专项</t>
  </si>
  <si>
    <t>上年结转</t>
  </si>
  <si>
    <t>十九、预备费</t>
  </si>
  <si>
    <t>二十、其他支出</t>
  </si>
  <si>
    <t>二十二、债务发行费用支出</t>
  </si>
  <si>
    <t>六、文化旅游体育与传媒支出</t>
  </si>
  <si>
    <t>八、卫生健康支出</t>
  </si>
  <si>
    <t>十五、自然资源海洋气象等支出</t>
  </si>
  <si>
    <t xml:space="preserve">  国有土地使用权出让收入及对应专项债务收入安排的支出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</si>
  <si>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</si>
  <si>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</si>
  <si>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</si>
  <si>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</si>
  <si>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>一、文化旅游体育与传媒支出</t>
  </si>
  <si>
    <t>二、社会保障和就业支出</t>
  </si>
  <si>
    <t>三、城乡社区事务</t>
  </si>
  <si>
    <t>四、其他支出</t>
  </si>
  <si>
    <t xml:space="preserve">  地方旅游开发项目补助</t>
  </si>
  <si>
    <t>十八、灾害防治及应急管理支出</t>
  </si>
  <si>
    <t>单位:万元</t>
  </si>
  <si>
    <t>科目名称</t>
  </si>
  <si>
    <t>调整预算数</t>
  </si>
  <si>
    <t>一般公共预算支出</t>
  </si>
  <si>
    <t>一般公共预算基本支出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</si>
  <si>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</si>
  <si>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</si>
  <si>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</si>
  <si>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</si>
  <si>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</si>
  <si>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</si>
  <si>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</si>
  <si>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</si>
  <si>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</si>
  <si>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委托业务费</t>
  </si>
  <si>
    <t xml:space="preserve">  公务接待费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</si>
  <si>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</si>
  <si>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</si>
  <si>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</si>
  <si>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</si>
  <si>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基础设施建设</t>
  </si>
  <si>
    <t xml:space="preserve">  其他资本性支出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</si>
  <si>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</si>
  <si>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</si>
  <si>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</si>
  <si>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</si>
  <si>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对个人和家庭的补助</t>
  </si>
  <si>
    <t xml:space="preserve">  社会福利和救助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</si>
  <si>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</si>
  <si>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</si>
  <si>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</si>
  <si>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</si>
  <si>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</si>
  <si>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</si>
  <si>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 xml:space="preserve">  国内债务发行费用</t>
  </si>
  <si>
    <t>表三</t>
  </si>
  <si>
    <t>表四</t>
  </si>
  <si>
    <t>表五</t>
  </si>
  <si>
    <t>2020年一般公共预算收入分级表</t>
  </si>
  <si>
    <r>
      <t>2020</t>
    </r>
    <r>
      <rPr>
        <b/>
        <sz val="10"/>
        <rFont val="宋体"/>
        <family val="0"/>
      </rPr>
      <t>年原预算</t>
    </r>
  </si>
  <si>
    <r>
      <t>2020</t>
    </r>
    <r>
      <rPr>
        <b/>
        <sz val="10"/>
        <rFont val="宋体"/>
        <family val="0"/>
      </rPr>
      <t>年调整预算</t>
    </r>
  </si>
  <si>
    <r>
      <t>2020</t>
    </r>
    <r>
      <rPr>
        <b/>
        <sz val="10"/>
        <rFont val="宋体"/>
        <family val="0"/>
      </rPr>
      <t>年调整比原预算</t>
    </r>
  </si>
  <si>
    <t xml:space="preserve">      环境保护税(80%)</t>
  </si>
  <si>
    <t xml:space="preserve">       产粮（油）大县奖励资金收入</t>
  </si>
  <si>
    <r>
      <t xml:space="preserve">  调入资金（教育收费</t>
    </r>
    <r>
      <rPr>
        <sz val="10"/>
        <rFont val="宋体"/>
        <family val="0"/>
      </rPr>
      <t>707万元、盘活存量700万元）</t>
    </r>
  </si>
  <si>
    <t>2020年一般公共预算支出表</t>
  </si>
  <si>
    <t>债务还本支出</t>
  </si>
  <si>
    <t>转移性支出（上解支出）</t>
  </si>
  <si>
    <t>2020年政府性基金收入表</t>
  </si>
  <si>
    <t>2020年政府性基金支出表</t>
  </si>
  <si>
    <t>2020年一般公共预算（财力）支出经济分类表</t>
  </si>
  <si>
    <t xml:space="preserve">   国有土地使用权出让金债务付息支出</t>
  </si>
  <si>
    <t xml:space="preserve">   国有土地使用权出让金债务发行费支出</t>
  </si>
  <si>
    <t>五、债务付息支出</t>
  </si>
  <si>
    <t>六、债务发行费用支出</t>
  </si>
  <si>
    <t xml:space="preserve"> 债务还本支出</t>
  </si>
  <si>
    <r>
      <t xml:space="preserve">  </t>
    </r>
    <r>
      <rPr>
        <sz val="10"/>
        <rFont val="宋体"/>
        <family val="0"/>
      </rPr>
      <t xml:space="preserve">           </t>
    </r>
    <r>
      <rPr>
        <sz val="10"/>
        <rFont val="宋体"/>
        <family val="0"/>
      </rPr>
      <t xml:space="preserve"> 国有土地使用权出让金债务还本支出</t>
    </r>
  </si>
  <si>
    <t>二十一、国债付息支出</t>
  </si>
  <si>
    <t xml:space="preserve">         教育费附加收入</t>
  </si>
  <si>
    <t>一般公共预算收入合计</t>
  </si>
  <si>
    <t>调整比原预算增减额</t>
  </si>
  <si>
    <t>调整比原预算增减%</t>
  </si>
  <si>
    <t>原预算数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</si>
</sst>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_ * #,##0_ ;_ * \-#,##0_ ;_ * &quot;-&quot;??_ ;_ @_ "/>
    <numFmt numFmtId="181" formatCode="_ * #,##0.0_ ;_ * \-#,##0.0_ ;_ * &quot;-&quot;??_ ;_ @_ "/>
    <numFmt numFmtId="182" formatCode="0.0"/>
    <numFmt numFmtId="183" formatCode="0.00000_ "/>
    <numFmt numFmtId="184" formatCode="0.00000000_ "/>
    <numFmt numFmtId="185" formatCode="0.0000000_ "/>
    <numFmt numFmtId="186" formatCode="0.000000_ "/>
    <numFmt numFmtId="187" formatCode="0_ "/>
    <numFmt numFmtId="188" formatCode="0_);[Red]\(0\)"/>
    <numFmt numFmtId="189" formatCode="0.0_);[Red]\(0.0\)"/>
    <numFmt numFmtId="190" formatCode="0;_耀"/>
    <numFmt numFmtId="191" formatCode="0;_"/>
    <numFmt numFmtId="192" formatCode="#,##0_ "/>
    <numFmt numFmtId="193" formatCode=";;"/>
    <numFmt numFmtId="194" formatCode="###,###,###,##0.00"/>
    <numFmt numFmtId="195" formatCode="#,##0.0"/>
    <numFmt numFmtId="196" formatCode="&quot;¥&quot;* _-#,##0;&quot;¥&quot;* \-#,##0;&quot;¥&quot;* _-&quot;-&quot;;@"/>
    <numFmt numFmtId="197" formatCode="* #,##0;* \-#,##0;* &quot;-&quot;;@"/>
    <numFmt numFmtId="198" formatCode="&quot;¥&quot;* _-#,##0.00;&quot;¥&quot;* \-#,##0.00;&quot;¥&quot;* _-&quot;-&quot;??;@"/>
    <numFmt numFmtId="199" formatCode="* #,##0.00;* \-#,##0.00;* &quot;-&quot;??;@"/>
    <numFmt numFmtId="200" formatCode="&quot;¥&quot;#,##0;\-&quot;¥&quot;#,##0"/>
    <numFmt numFmtId="201" formatCode="&quot;¥&quot;#,##0;[Red]\-&quot;¥&quot;#,##0"/>
    <numFmt numFmtId="202" formatCode="&quot;¥&quot;#,##0.00;\-&quot;¥&quot;#,##0.00"/>
    <numFmt numFmtId="203" formatCode="&quot;¥&quot;#,##0.00;[Red]\-&quot;¥&quot;#,##0.00"/>
    <numFmt numFmtId="204" formatCode="_-&quot;¥&quot;* #,##0_-;\-&quot;¥&quot;* #,##0_-;_-&quot;¥&quot;* &quot;-&quot;_-;_-@_-"/>
    <numFmt numFmtId="205" formatCode="_-* #,##0_-;\-* #,##0_-;_-* &quot;-&quot;_-;_-@_-"/>
    <numFmt numFmtId="206" formatCode="_-&quot;¥&quot;* #,##0.00_-;\-&quot;¥&quot;* #,##0.00_-;_-&quot;¥&quot;* &quot;-&quot;??_-;_-@_-"/>
    <numFmt numFmtId="207" formatCode="_-* #,##0.00_-;\-* #,##0.00_-;_-* &quot;-&quot;??_-;_-@_-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* #,##0.0;* \-#,##0.0;* &quot;&quot;??;@"/>
    <numFmt numFmtId="213" formatCode="00"/>
    <numFmt numFmtId="214" formatCode="0000"/>
    <numFmt numFmtId="215" formatCode="* #,##0.00;* \-#,##0.00;* &quot;&quot;??;@"/>
    <numFmt numFmtId="216" formatCode="* #,##0;* \-#,##0;* &quot;&quot;??;@"/>
    <numFmt numFmtId="217" formatCode="000000"/>
    <numFmt numFmtId="218" formatCode="#,##0.0_ "/>
    <numFmt numFmtId="219" formatCode="&quot;是&quot;;&quot;是&quot;;&quot;否&quot;"/>
    <numFmt numFmtId="220" formatCode="&quot;真&quot;;&quot;真&quot;;&quot;假&quot;"/>
    <numFmt numFmtId="221" formatCode="&quot;开&quot;;&quot;开&quot;;&quot;关&quot;"/>
    <numFmt numFmtId="222" formatCode="0.00_);[Red]\(0.00\)"/>
    <numFmt numFmtId="223" formatCode="#,##0.0000"/>
    <numFmt numFmtId="224" formatCode="yyyy\-mm\-dd"/>
    <numFmt numFmtId="225" formatCode="###0.0"/>
    <numFmt numFmtId="226" formatCode="#,##0.00_);[Red]\(#,##0.00\)"/>
    <numFmt numFmtId="227" formatCode="#,##0.0;\-#,##0.0"/>
    <numFmt numFmtId="228" formatCode="#,##0.0_);\(#,##0.0\)"/>
    <numFmt numFmtId="229" formatCode="0.0000"/>
    <numFmt numFmtId="230" formatCode="0.000"/>
    <numFmt numFmtId="231" formatCode="0.00000"/>
    <numFmt numFmtId="232" formatCode="#,##0;[Red]#,##0"/>
    <numFmt numFmtId="233" formatCode="&quot;Yes&quot;;&quot;Yes&quot;;&quot;No&quot;"/>
    <numFmt numFmtId="234" formatCode="&quot;True&quot;;&quot;True&quot;;&quot;False&quot;"/>
    <numFmt numFmtId="235" formatCode="&quot;On&quot;;&quot;On&quot;;&quot;Off&quot;"/>
    <numFmt numFmtId="236" formatCode="[$€-2]\ #,##0.00_);[Red]\([$€-2]\ #,##0.00\)"/>
    <numFmt numFmtId="237" formatCode="#,##0_);[Red]\(#,##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Courier"/>
      <family val="3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8"/>
      <name val="宋体"/>
      <family val="0"/>
    </font>
    <font>
      <b/>
      <sz val="12"/>
      <name val="宋体"/>
      <family val="0"/>
    </font>
    <font>
      <sz val="9"/>
      <name val="Times New Roman"/>
      <family val="1"/>
    </font>
    <font>
      <b/>
      <sz val="10"/>
      <name val="黑体"/>
      <family val="3"/>
    </font>
    <font>
      <b/>
      <sz val="9"/>
      <name val="宋体"/>
      <family val="0"/>
    </font>
    <font>
      <sz val="10"/>
      <color indexed="8"/>
      <name val="宋体"/>
      <family val="0"/>
    </font>
    <font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37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4" fillId="0" borderId="0">
      <alignment/>
      <protection/>
    </xf>
    <xf numFmtId="41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85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6" fillId="0" borderId="10" xfId="0" applyFont="1" applyBorder="1" applyAlignment="1" applyProtection="1">
      <alignment vertical="center"/>
      <protection locked="0"/>
    </xf>
    <xf numFmtId="0" fontId="26" fillId="0" borderId="11" xfId="0" applyFont="1" applyBorder="1" applyAlignment="1" applyProtection="1">
      <alignment horizontal="right" vertical="center"/>
      <protection/>
    </xf>
    <xf numFmtId="0" fontId="26" fillId="0" borderId="11" xfId="0" applyFont="1" applyBorder="1" applyAlignment="1" applyProtection="1">
      <alignment horizontal="right" vertical="center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>
      <alignment vertical="center"/>
    </xf>
    <xf numFmtId="0" fontId="0" fillId="0" borderId="0" xfId="0" applyBorder="1" applyAlignment="1" applyProtection="1">
      <alignment horizontal="left"/>
      <protection locked="0"/>
    </xf>
    <xf numFmtId="180" fontId="26" fillId="24" borderId="10" xfId="93" applyNumberFormat="1" applyFont="1" applyFill="1" applyBorder="1" applyAlignment="1" applyProtection="1">
      <alignment vertical="center" shrinkToFit="1"/>
      <protection locked="0"/>
    </xf>
    <xf numFmtId="0" fontId="26" fillId="24" borderId="11" xfId="0" applyFont="1" applyFill="1" applyBorder="1" applyAlignment="1" applyProtection="1">
      <alignment horizontal="right" vertical="center"/>
      <protection/>
    </xf>
    <xf numFmtId="0" fontId="26" fillId="0" borderId="11" xfId="0" applyFont="1" applyBorder="1" applyAlignment="1" applyProtection="1">
      <alignment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" fontId="26" fillId="0" borderId="11" xfId="0" applyNumberFormat="1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26" fillId="0" borderId="10" xfId="69" applyFont="1" applyBorder="1" applyAlignment="1" applyProtection="1">
      <alignment horizontal="left"/>
      <protection locked="0"/>
    </xf>
    <xf numFmtId="0" fontId="26" fillId="0" borderId="13" xfId="0" applyFont="1" applyBorder="1" applyAlignment="1" applyProtection="1">
      <alignment horizontal="right" vertical="center"/>
      <protection locked="0"/>
    </xf>
    <xf numFmtId="0" fontId="26" fillId="0" borderId="10" xfId="69" applyFont="1" applyBorder="1" applyAlignment="1" applyProtection="1">
      <alignment/>
      <protection locked="0"/>
    </xf>
    <xf numFmtId="179" fontId="26" fillId="0" borderId="13" xfId="0" applyNumberFormat="1" applyFont="1" applyBorder="1" applyAlignment="1" applyProtection="1">
      <alignment horizontal="right" vertical="center"/>
      <protection locked="0"/>
    </xf>
    <xf numFmtId="0" fontId="26" fillId="0" borderId="10" xfId="69" applyFont="1" applyBorder="1" applyAlignment="1" applyProtection="1">
      <alignment horizontal="left" indent="1"/>
      <protection locked="0"/>
    </xf>
    <xf numFmtId="0" fontId="27" fillId="0" borderId="14" xfId="0" applyFont="1" applyBorder="1" applyAlignment="1" applyProtection="1">
      <alignment horizontal="right" vertical="center"/>
      <protection/>
    </xf>
    <xf numFmtId="1" fontId="27" fillId="0" borderId="14" xfId="0" applyNumberFormat="1" applyFont="1" applyBorder="1" applyAlignment="1" applyProtection="1">
      <alignment horizontal="right" vertical="center"/>
      <protection locked="0"/>
    </xf>
    <xf numFmtId="0" fontId="24" fillId="0" borderId="0" xfId="0" applyFont="1" applyAlignment="1" applyProtection="1">
      <alignment vertical="center"/>
      <protection locked="0"/>
    </xf>
    <xf numFmtId="1" fontId="27" fillId="0" borderId="10" xfId="0" applyNumberFormat="1" applyFont="1" applyFill="1" applyBorder="1" applyAlignment="1" applyProtection="1">
      <alignment vertical="center"/>
      <protection locked="0"/>
    </xf>
    <xf numFmtId="1" fontId="26" fillId="0" borderId="10" xfId="0" applyNumberFormat="1" applyFont="1" applyFill="1" applyBorder="1" applyAlignment="1" applyProtection="1">
      <alignment horizontal="left" vertical="center"/>
      <protection locked="0"/>
    </xf>
    <xf numFmtId="1" fontId="26" fillId="0" borderId="10" xfId="0" applyNumberFormat="1" applyFont="1" applyFill="1" applyBorder="1" applyAlignment="1" applyProtection="1">
      <alignment vertical="center"/>
      <protection locked="0"/>
    </xf>
    <xf numFmtId="0" fontId="26" fillId="0" borderId="10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 horizontal="right"/>
      <protection locked="0"/>
    </xf>
    <xf numFmtId="0" fontId="32" fillId="0" borderId="12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right" vertical="center"/>
    </xf>
    <xf numFmtId="0" fontId="27" fillId="0" borderId="10" xfId="69" applyFont="1" applyBorder="1" applyAlignment="1" applyProtection="1">
      <alignment horizontal="left"/>
      <protection locked="0"/>
    </xf>
    <xf numFmtId="0" fontId="27" fillId="0" borderId="10" xfId="69" applyFont="1" applyBorder="1" applyAlignment="1" applyProtection="1">
      <alignment/>
      <protection locked="0"/>
    </xf>
    <xf numFmtId="180" fontId="24" fillId="24" borderId="10" xfId="93" applyNumberFormat="1" applyFont="1" applyFill="1" applyBorder="1" applyAlignment="1" applyProtection="1">
      <alignment vertical="center" shrinkToFit="1"/>
      <protection locked="0"/>
    </xf>
    <xf numFmtId="0" fontId="33" fillId="0" borderId="10" xfId="0" applyFont="1" applyFill="1" applyBorder="1" applyAlignment="1" applyProtection="1">
      <alignment vertical="center"/>
      <protection locked="0"/>
    </xf>
    <xf numFmtId="0" fontId="26" fillId="0" borderId="11" xfId="0" applyFont="1" applyBorder="1" applyAlignment="1">
      <alignment horizontal="right" vertical="center"/>
    </xf>
    <xf numFmtId="0" fontId="26" fillId="25" borderId="10" xfId="0" applyNumberFormat="1" applyFont="1" applyFill="1" applyBorder="1" applyAlignment="1" applyProtection="1">
      <alignment vertical="center"/>
      <protection locked="0"/>
    </xf>
    <xf numFmtId="0" fontId="26" fillId="25" borderId="11" xfId="0" applyFont="1" applyFill="1" applyBorder="1" applyAlignment="1" applyProtection="1">
      <alignment horizontal="right" vertical="center"/>
      <protection/>
    </xf>
    <xf numFmtId="0" fontId="26" fillId="25" borderId="11" xfId="0" applyFont="1" applyFill="1" applyBorder="1" applyAlignment="1" applyProtection="1">
      <alignment horizontal="right" vertical="center"/>
      <protection locked="0"/>
    </xf>
    <xf numFmtId="0" fontId="0" fillId="25" borderId="0" xfId="0" applyFill="1" applyAlignment="1">
      <alignment vertical="center"/>
    </xf>
    <xf numFmtId="0" fontId="27" fillId="0" borderId="10" xfId="69" applyFont="1" applyBorder="1" applyAlignment="1" applyProtection="1">
      <alignment/>
      <protection locked="0"/>
    </xf>
    <xf numFmtId="0" fontId="27" fillId="0" borderId="11" xfId="0" applyFont="1" applyBorder="1" applyAlignment="1" applyProtection="1">
      <alignment horizontal="right" vertical="center"/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>
      <alignment horizontal="right" vertical="center"/>
    </xf>
    <xf numFmtId="0" fontId="27" fillId="0" borderId="11" xfId="0" applyFont="1" applyBorder="1" applyAlignment="1">
      <alignment vertical="center"/>
    </xf>
    <xf numFmtId="179" fontId="27" fillId="0" borderId="13" xfId="0" applyNumberFormat="1" applyFont="1" applyBorder="1" applyAlignment="1">
      <alignment vertical="center"/>
    </xf>
    <xf numFmtId="0" fontId="26" fillId="0" borderId="17" xfId="0" applyFont="1" applyBorder="1" applyAlignment="1" applyProtection="1">
      <alignment horizontal="left" vertical="center"/>
      <protection locked="0"/>
    </xf>
    <xf numFmtId="0" fontId="26" fillId="0" borderId="17" xfId="0" applyFont="1" applyBorder="1" applyAlignment="1" applyProtection="1">
      <alignment vertical="center"/>
      <protection locked="0"/>
    </xf>
    <xf numFmtId="182" fontId="26" fillId="0" borderId="13" xfId="0" applyNumberFormat="1" applyFont="1" applyBorder="1" applyAlignment="1" applyProtection="1">
      <alignment horizontal="right" vertical="center"/>
      <protection/>
    </xf>
    <xf numFmtId="0" fontId="26" fillId="0" borderId="18" xfId="0" applyFont="1" applyBorder="1" applyAlignment="1" applyProtection="1">
      <alignment horizontal="right" vertical="center"/>
      <protection locked="0"/>
    </xf>
    <xf numFmtId="0" fontId="26" fillId="0" borderId="19" xfId="0" applyFont="1" applyBorder="1" applyAlignment="1" applyProtection="1">
      <alignment horizontal="right" vertical="center"/>
      <protection locked="0"/>
    </xf>
    <xf numFmtId="0" fontId="26" fillId="0" borderId="20" xfId="0" applyFont="1" applyBorder="1" applyAlignment="1" applyProtection="1">
      <alignment horizontal="right" vertical="center"/>
      <protection/>
    </xf>
    <xf numFmtId="0" fontId="26" fillId="0" borderId="20" xfId="0" applyFont="1" applyBorder="1" applyAlignment="1" applyProtection="1">
      <alignment horizontal="right" vertical="center"/>
      <protection locked="0"/>
    </xf>
    <xf numFmtId="0" fontId="27" fillId="0" borderId="21" xfId="0" applyFont="1" applyBorder="1" applyAlignment="1" applyProtection="1">
      <alignment horizontal="right" vertical="center"/>
      <protection locked="0"/>
    </xf>
    <xf numFmtId="0" fontId="27" fillId="0" borderId="11" xfId="0" applyFont="1" applyBorder="1" applyAlignment="1" applyProtection="1">
      <alignment horizontal="right" vertical="center"/>
      <protection locked="0"/>
    </xf>
    <xf numFmtId="182" fontId="27" fillId="0" borderId="13" xfId="0" applyNumberFormat="1" applyFont="1" applyBorder="1" applyAlignment="1" applyProtection="1">
      <alignment horizontal="right" vertical="center"/>
      <protection/>
    </xf>
    <xf numFmtId="0" fontId="27" fillId="0" borderId="19" xfId="0" applyFont="1" applyBorder="1" applyAlignment="1" applyProtection="1">
      <alignment horizontal="right" vertical="center"/>
      <protection locked="0"/>
    </xf>
    <xf numFmtId="0" fontId="27" fillId="0" borderId="20" xfId="0" applyFont="1" applyBorder="1" applyAlignment="1" applyProtection="1">
      <alignment horizontal="right" vertical="center"/>
      <protection/>
    </xf>
    <xf numFmtId="0" fontId="27" fillId="0" borderId="20" xfId="0" applyFont="1" applyBorder="1" applyAlignment="1" applyProtection="1">
      <alignment horizontal="right" vertical="center"/>
      <protection locked="0"/>
    </xf>
    <xf numFmtId="0" fontId="27" fillId="0" borderId="11" xfId="0" applyFont="1" applyBorder="1" applyAlignment="1" applyProtection="1">
      <alignment horizontal="right" vertical="center"/>
      <protection/>
    </xf>
    <xf numFmtId="0" fontId="27" fillId="0" borderId="14" xfId="0" applyFont="1" applyBorder="1" applyAlignment="1" applyProtection="1">
      <alignment horizontal="right" vertical="center"/>
      <protection/>
    </xf>
    <xf numFmtId="182" fontId="27" fillId="0" borderId="22" xfId="0" applyNumberFormat="1" applyFont="1" applyBorder="1" applyAlignment="1" applyProtection="1">
      <alignment horizontal="right" vertical="center"/>
      <protection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182" fontId="27" fillId="0" borderId="13" xfId="0" applyNumberFormat="1" applyFont="1" applyBorder="1" applyAlignment="1" applyProtection="1">
      <alignment horizontal="right" vertical="center"/>
      <protection/>
    </xf>
    <xf numFmtId="0" fontId="27" fillId="24" borderId="11" xfId="0" applyFont="1" applyFill="1" applyBorder="1" applyAlignment="1" applyProtection="1">
      <alignment horizontal="right" vertical="center"/>
      <protection/>
    </xf>
    <xf numFmtId="0" fontId="26" fillId="0" borderId="11" xfId="0" applyFont="1" applyFill="1" applyBorder="1" applyAlignment="1" applyProtection="1">
      <alignment horizontal="right" vertical="center"/>
      <protection locked="0"/>
    </xf>
    <xf numFmtId="0" fontId="26" fillId="24" borderId="11" xfId="0" applyFont="1" applyFill="1" applyBorder="1" applyAlignment="1">
      <alignment horizontal="right" vertical="center"/>
    </xf>
    <xf numFmtId="0" fontId="27" fillId="0" borderId="14" xfId="0" applyFont="1" applyFill="1" applyBorder="1" applyAlignment="1" applyProtection="1">
      <alignment horizontal="right" vertical="center"/>
      <protection locked="0"/>
    </xf>
    <xf numFmtId="182" fontId="27" fillId="0" borderId="22" xfId="0" applyNumberFormat="1" applyFont="1" applyBorder="1" applyAlignment="1" applyProtection="1">
      <alignment horizontal="right" vertical="center"/>
      <protection/>
    </xf>
    <xf numFmtId="0" fontId="27" fillId="0" borderId="11" xfId="0" applyFont="1" applyBorder="1" applyAlignment="1" applyProtection="1">
      <alignment horizont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179" fontId="27" fillId="0" borderId="22" xfId="0" applyNumberFormat="1" applyFont="1" applyBorder="1" applyAlignment="1" applyProtection="1">
      <alignment horizontal="right" vertical="center"/>
      <protection locked="0"/>
    </xf>
    <xf numFmtId="0" fontId="27" fillId="0" borderId="14" xfId="0" applyFont="1" applyBorder="1" applyAlignment="1" applyProtection="1">
      <alignment horizontal="right" vertical="center"/>
      <protection locked="0"/>
    </xf>
    <xf numFmtId="0" fontId="27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27" fillId="0" borderId="13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0" fillId="0" borderId="0" xfId="0" applyFill="1" applyBorder="1" applyAlignment="1" applyProtection="1">
      <alignment horizontal="left"/>
      <protection locked="0"/>
    </xf>
    <xf numFmtId="0" fontId="27" fillId="0" borderId="21" xfId="0" applyFont="1" applyFill="1" applyBorder="1" applyAlignment="1" applyProtection="1">
      <alignment horizontal="right" vertical="center"/>
      <protection locked="0"/>
    </xf>
    <xf numFmtId="0" fontId="26" fillId="0" borderId="18" xfId="0" applyFont="1" applyFill="1" applyBorder="1" applyAlignment="1" applyProtection="1">
      <alignment horizontal="right" vertical="center"/>
      <protection locked="0"/>
    </xf>
    <xf numFmtId="0" fontId="27" fillId="0" borderId="19" xfId="0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vertical="center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right" vertical="center"/>
      <protection locked="0"/>
    </xf>
    <xf numFmtId="0" fontId="26" fillId="0" borderId="11" xfId="0" applyFont="1" applyFill="1" applyBorder="1" applyAlignment="1" applyProtection="1">
      <alignment horizontal="right" vertical="center"/>
      <protection/>
    </xf>
    <xf numFmtId="0" fontId="27" fillId="0" borderId="11" xfId="0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 locked="0"/>
    </xf>
    <xf numFmtId="0" fontId="26" fillId="0" borderId="11" xfId="0" applyFont="1" applyFill="1" applyBorder="1" applyAlignment="1">
      <alignment vertical="center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vertical="center"/>
      <protection locked="0"/>
    </xf>
    <xf numFmtId="1" fontId="26" fillId="0" borderId="11" xfId="0" applyNumberFormat="1" applyFont="1" applyFill="1" applyBorder="1" applyAlignment="1" applyProtection="1">
      <alignment vertical="center"/>
      <protection locked="0"/>
    </xf>
    <xf numFmtId="1" fontId="27" fillId="0" borderId="14" xfId="0" applyNumberFormat="1" applyFont="1" applyFill="1" applyBorder="1" applyAlignment="1" applyProtection="1">
      <alignment horizontal="right" vertical="center"/>
      <protection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>
      <alignment horizontal="right" vertical="center"/>
    </xf>
    <xf numFmtId="0" fontId="26" fillId="0" borderId="15" xfId="0" applyFont="1" applyFill="1" applyBorder="1" applyAlignment="1">
      <alignment horizontal="right" vertical="center"/>
    </xf>
    <xf numFmtId="0" fontId="27" fillId="0" borderId="23" xfId="0" applyFont="1" applyBorder="1" applyAlignment="1" applyProtection="1">
      <alignment horizontal="center" vertical="center"/>
      <protection locked="0"/>
    </xf>
    <xf numFmtId="0" fontId="27" fillId="0" borderId="23" xfId="0" applyFont="1" applyFill="1" applyBorder="1" applyAlignment="1" applyProtection="1">
      <alignment horizontal="center" vertical="center"/>
      <protection locked="0"/>
    </xf>
    <xf numFmtId="0" fontId="26" fillId="0" borderId="11" xfId="68" applyFont="1" applyBorder="1" applyAlignment="1" applyProtection="1">
      <alignment vertical="center"/>
      <protection locked="0"/>
    </xf>
    <xf numFmtId="0" fontId="26" fillId="0" borderId="17" xfId="0" applyFont="1" applyBorder="1" applyAlignment="1" applyProtection="1">
      <alignment horizontal="left" vertical="center"/>
      <protection locked="0"/>
    </xf>
    <xf numFmtId="0" fontId="26" fillId="0" borderId="17" xfId="0" applyFont="1" applyBorder="1" applyAlignment="1" applyProtection="1">
      <alignment vertical="center"/>
      <protection locked="0"/>
    </xf>
    <xf numFmtId="0" fontId="26" fillId="0" borderId="15" xfId="0" applyFont="1" applyBorder="1" applyAlignment="1">
      <alignment horizontal="right" vertical="center"/>
    </xf>
    <xf numFmtId="0" fontId="0" fillId="0" borderId="0" xfId="0" applyAlignment="1">
      <alignment/>
    </xf>
    <xf numFmtId="0" fontId="26" fillId="0" borderId="0" xfId="0" applyFont="1" applyAlignment="1">
      <alignment horizontal="right" vertical="center"/>
    </xf>
    <xf numFmtId="0" fontId="25" fillId="0" borderId="0" xfId="0" applyFont="1" applyAlignment="1" applyProtection="1">
      <alignment/>
      <protection locked="0"/>
    </xf>
    <xf numFmtId="0" fontId="27" fillId="0" borderId="20" xfId="0" applyFont="1" applyBorder="1" applyAlignment="1">
      <alignment horizontal="right" vertical="center"/>
    </xf>
    <xf numFmtId="182" fontId="27" fillId="0" borderId="24" xfId="0" applyNumberFormat="1" applyFont="1" applyBorder="1" applyAlignment="1" applyProtection="1">
      <alignment horizontal="right" vertical="center"/>
      <protection/>
    </xf>
    <xf numFmtId="179" fontId="26" fillId="0" borderId="24" xfId="0" applyNumberFormat="1" applyFont="1" applyBorder="1" applyAlignment="1">
      <alignment vertical="center"/>
    </xf>
    <xf numFmtId="0" fontId="26" fillId="0" borderId="11" xfId="70" applyFont="1" applyBorder="1" applyAlignment="1" applyProtection="1">
      <alignment horizontal="right" vertical="center"/>
      <protection locked="0"/>
    </xf>
    <xf numFmtId="0" fontId="26" fillId="0" borderId="11" xfId="0" applyNumberFormat="1" applyFont="1" applyBorder="1" applyAlignment="1" applyProtection="1">
      <alignment horizontal="right" vertical="center"/>
      <protection locked="0"/>
    </xf>
    <xf numFmtId="0" fontId="26" fillId="0" borderId="11" xfId="70" applyNumberFormat="1" applyFont="1" applyBorder="1">
      <alignment vertical="center"/>
      <protection/>
    </xf>
    <xf numFmtId="0" fontId="26" fillId="0" borderId="11" xfId="0" applyNumberFormat="1" applyFont="1" applyBorder="1" applyAlignment="1" applyProtection="1">
      <alignment horizontal="right"/>
      <protection locked="0"/>
    </xf>
    <xf numFmtId="0" fontId="26" fillId="0" borderId="11" xfId="0" applyFont="1" applyBorder="1" applyAlignment="1" applyProtection="1">
      <alignment vertical="center"/>
      <protection/>
    </xf>
    <xf numFmtId="0" fontId="26" fillId="0" borderId="20" xfId="0" applyFont="1" applyBorder="1" applyAlignment="1">
      <alignment vertical="center"/>
    </xf>
    <xf numFmtId="237" fontId="35" fillId="0" borderId="11" xfId="0" applyNumberFormat="1" applyFont="1" applyFill="1" applyBorder="1" applyAlignment="1">
      <alignment vertical="center"/>
    </xf>
    <xf numFmtId="237" fontId="26" fillId="0" borderId="11" xfId="0" applyNumberFormat="1" applyFont="1" applyBorder="1" applyAlignment="1" applyProtection="1">
      <alignment vertical="center"/>
      <protection/>
    </xf>
    <xf numFmtId="237" fontId="26" fillId="0" borderId="11" xfId="0" applyNumberFormat="1" applyFont="1" applyBorder="1" applyAlignment="1" applyProtection="1">
      <alignment vertical="center"/>
      <protection locked="0"/>
    </xf>
    <xf numFmtId="1" fontId="26" fillId="0" borderId="20" xfId="0" applyNumberFormat="1" applyFont="1" applyBorder="1" applyAlignment="1" applyProtection="1">
      <alignment vertical="center"/>
      <protection locked="0"/>
    </xf>
    <xf numFmtId="0" fontId="27" fillId="0" borderId="16" xfId="0" applyFont="1" applyFill="1" applyBorder="1" applyAlignment="1" applyProtection="1">
      <alignment vertical="center"/>
      <protection locked="0"/>
    </xf>
    <xf numFmtId="237" fontId="35" fillId="0" borderId="11" xfId="0" applyNumberFormat="1" applyFont="1" applyFill="1" applyBorder="1" applyAlignment="1">
      <alignment vertical="center"/>
    </xf>
    <xf numFmtId="0" fontId="26" fillId="0" borderId="11" xfId="0" applyFont="1" applyBorder="1" applyAlignment="1" applyProtection="1">
      <alignment vertical="center"/>
      <protection locked="0"/>
    </xf>
    <xf numFmtId="1" fontId="26" fillId="0" borderId="11" xfId="0" applyNumberFormat="1" applyFont="1" applyBorder="1" applyAlignment="1" applyProtection="1">
      <alignment vertical="center"/>
      <protection locked="0"/>
    </xf>
    <xf numFmtId="0" fontId="26" fillId="0" borderId="11" xfId="0" applyFont="1" applyFill="1" applyBorder="1" applyAlignment="1" applyProtection="1">
      <alignment horizontal="right" vertical="center"/>
      <protection locked="0"/>
    </xf>
    <xf numFmtId="1" fontId="26" fillId="0" borderId="10" xfId="0" applyNumberFormat="1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vertical="center"/>
      <protection locked="0"/>
    </xf>
    <xf numFmtId="1" fontId="27" fillId="0" borderId="15" xfId="0" applyNumberFormat="1" applyFont="1" applyBorder="1" applyAlignment="1">
      <alignment horizontal="right" vertical="center"/>
    </xf>
    <xf numFmtId="0" fontId="26" fillId="0" borderId="16" xfId="0" applyFont="1" applyBorder="1" applyAlignment="1" applyProtection="1">
      <alignment vertical="center"/>
      <protection locked="0"/>
    </xf>
    <xf numFmtId="0" fontId="26" fillId="0" borderId="20" xfId="0" applyFont="1" applyBorder="1" applyAlignment="1" applyProtection="1">
      <alignment vertical="center"/>
      <protection locked="0"/>
    </xf>
    <xf numFmtId="0" fontId="27" fillId="0" borderId="17" xfId="0" applyFont="1" applyBorder="1" applyAlignment="1" applyProtection="1">
      <alignment horizontal="center" vertical="center"/>
      <protection locked="0"/>
    </xf>
    <xf numFmtId="182" fontId="27" fillId="0" borderId="14" xfId="0" applyNumberFormat="1" applyFont="1" applyBorder="1" applyAlignment="1" applyProtection="1">
      <alignment horizontal="right" vertical="center"/>
      <protection locked="0"/>
    </xf>
    <xf numFmtId="0" fontId="27" fillId="0" borderId="11" xfId="0" applyFont="1" applyBorder="1" applyAlignment="1">
      <alignment vertical="center"/>
    </xf>
    <xf numFmtId="0" fontId="27" fillId="0" borderId="20" xfId="0" applyFont="1" applyBorder="1" applyAlignment="1" applyProtection="1">
      <alignment horizontal="right" vertical="center"/>
      <protection locked="0"/>
    </xf>
    <xf numFmtId="0" fontId="27" fillId="0" borderId="20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7" fillId="25" borderId="20" xfId="0" applyNumberFormat="1" applyFont="1" applyFill="1" applyBorder="1" applyAlignment="1" applyProtection="1">
      <alignment horizontal="center" vertical="center" wrapText="1"/>
      <protection/>
    </xf>
    <xf numFmtId="0" fontId="27" fillId="25" borderId="10" xfId="0" applyNumberFormat="1" applyFont="1" applyFill="1" applyBorder="1" applyAlignment="1" applyProtection="1">
      <alignment horizontal="center" vertical="center"/>
      <protection/>
    </xf>
    <xf numFmtId="0" fontId="26" fillId="0" borderId="18" xfId="0" applyFont="1" applyFill="1" applyBorder="1" applyAlignment="1" applyProtection="1">
      <alignment horizontal="right" vertical="center"/>
      <protection locked="0"/>
    </xf>
    <xf numFmtId="0" fontId="26" fillId="0" borderId="11" xfId="0" applyFont="1" applyBorder="1" applyAlignment="1" applyProtection="1">
      <alignment horizontal="right" vertical="center"/>
      <protection/>
    </xf>
    <xf numFmtId="0" fontId="26" fillId="0" borderId="11" xfId="0" applyFont="1" applyBorder="1" applyAlignment="1" applyProtection="1">
      <alignment horizontal="right" vertical="center"/>
      <protection locked="0"/>
    </xf>
    <xf numFmtId="0" fontId="26" fillId="0" borderId="11" xfId="0" applyFont="1" applyBorder="1" applyAlignment="1">
      <alignment vertical="center"/>
    </xf>
    <xf numFmtId="179" fontId="26" fillId="0" borderId="11" xfId="0" applyNumberFormat="1" applyFont="1" applyBorder="1" applyAlignment="1">
      <alignment vertical="center"/>
    </xf>
    <xf numFmtId="0" fontId="27" fillId="25" borderId="10" xfId="0" applyNumberFormat="1" applyFont="1" applyFill="1" applyBorder="1" applyAlignment="1" applyProtection="1">
      <alignment vertical="center"/>
      <protection/>
    </xf>
    <xf numFmtId="0" fontId="26" fillId="25" borderId="10" xfId="0" applyNumberFormat="1" applyFont="1" applyFill="1" applyBorder="1" applyAlignment="1" applyProtection="1">
      <alignment vertical="center"/>
      <protection/>
    </xf>
    <xf numFmtId="0" fontId="26" fillId="25" borderId="12" xfId="0" applyNumberFormat="1" applyFont="1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horizontal="right" vertical="center"/>
      <protection locked="0"/>
    </xf>
    <xf numFmtId="0" fontId="26" fillId="0" borderId="14" xfId="0" applyFont="1" applyBorder="1" applyAlignment="1" applyProtection="1">
      <alignment horizontal="right" vertical="center"/>
      <protection/>
    </xf>
    <xf numFmtId="0" fontId="27" fillId="25" borderId="24" xfId="0" applyNumberFormat="1" applyFont="1" applyFill="1" applyBorder="1" applyAlignment="1" applyProtection="1">
      <alignment horizontal="center" vertical="center" wrapText="1"/>
      <protection/>
    </xf>
    <xf numFmtId="179" fontId="26" fillId="0" borderId="13" xfId="0" applyNumberFormat="1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179" fontId="26" fillId="0" borderId="14" xfId="0" applyNumberFormat="1" applyFont="1" applyBorder="1" applyAlignment="1">
      <alignment vertical="center"/>
    </xf>
    <xf numFmtId="179" fontId="26" fillId="0" borderId="22" xfId="0" applyNumberFormat="1" applyFont="1" applyBorder="1" applyAlignment="1">
      <alignment vertical="center"/>
    </xf>
    <xf numFmtId="0" fontId="25" fillId="0" borderId="0" xfId="0" applyFont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7" fillId="0" borderId="26" xfId="0" applyFont="1" applyBorder="1" applyAlignment="1" applyProtection="1">
      <alignment horizontal="center" vertical="center"/>
      <protection locked="0"/>
    </xf>
    <xf numFmtId="0" fontId="27" fillId="0" borderId="27" xfId="0" applyFont="1" applyBorder="1" applyAlignment="1" applyProtection="1">
      <alignment horizontal="center" vertical="center"/>
      <protection locked="0"/>
    </xf>
    <xf numFmtId="0" fontId="27" fillId="0" borderId="28" xfId="0" applyFont="1" applyBorder="1" applyAlignment="1" applyProtection="1">
      <alignment horizontal="center" vertical="center"/>
      <protection locked="0"/>
    </xf>
    <xf numFmtId="0" fontId="27" fillId="0" borderId="29" xfId="0" applyFont="1" applyBorder="1" applyAlignment="1" applyProtection="1">
      <alignment horizontal="center" vertical="center"/>
      <protection locked="0"/>
    </xf>
    <xf numFmtId="0" fontId="27" fillId="0" borderId="30" xfId="0" applyFont="1" applyBorder="1" applyAlignment="1" applyProtection="1">
      <alignment horizontal="center" vertical="center"/>
      <protection locked="0"/>
    </xf>
    <xf numFmtId="0" fontId="27" fillId="0" borderId="31" xfId="0" applyFont="1" applyBorder="1" applyAlignment="1" applyProtection="1">
      <alignment horizontal="center" vertical="center"/>
      <protection locked="0"/>
    </xf>
    <xf numFmtId="0" fontId="27" fillId="0" borderId="32" xfId="0" applyFont="1" applyBorder="1" applyAlignment="1" applyProtection="1">
      <alignment horizontal="center" vertical="center"/>
      <protection locked="0"/>
    </xf>
    <xf numFmtId="0" fontId="27" fillId="0" borderId="33" xfId="0" applyFont="1" applyBorder="1" applyAlignment="1" applyProtection="1">
      <alignment horizontal="center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27" fillId="0" borderId="35" xfId="0" applyFont="1" applyFill="1" applyBorder="1" applyAlignment="1" applyProtection="1">
      <alignment horizontal="center" vertical="center"/>
      <protection locked="0"/>
    </xf>
    <xf numFmtId="0" fontId="27" fillId="0" borderId="36" xfId="0" applyFont="1" applyFill="1" applyBorder="1" applyAlignment="1" applyProtection="1">
      <alignment horizontal="center" vertical="center"/>
      <protection locked="0"/>
    </xf>
    <xf numFmtId="0" fontId="27" fillId="0" borderId="20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37" xfId="0" applyFont="1" applyBorder="1" applyAlignment="1" applyProtection="1">
      <alignment horizontal="center" vertical="center"/>
      <protection locked="0"/>
    </xf>
    <xf numFmtId="0" fontId="27" fillId="0" borderId="38" xfId="0" applyFont="1" applyBorder="1" applyAlignment="1" applyProtection="1">
      <alignment horizontal="center" vertical="center"/>
      <protection locked="0"/>
    </xf>
    <xf numFmtId="0" fontId="27" fillId="0" borderId="35" xfId="0" applyFont="1" applyBorder="1" applyAlignment="1" applyProtection="1">
      <alignment horizontal="center" vertical="center"/>
      <protection locked="0"/>
    </xf>
    <xf numFmtId="0" fontId="27" fillId="0" borderId="36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27" fillId="0" borderId="39" xfId="0" applyFont="1" applyBorder="1" applyAlignment="1" applyProtection="1">
      <alignment horizontal="center" vertical="center"/>
      <protection locked="0"/>
    </xf>
    <xf numFmtId="0" fontId="27" fillId="0" borderId="28" xfId="0" applyFont="1" applyBorder="1" applyAlignment="1" applyProtection="1">
      <alignment horizontal="center" vertical="center"/>
      <protection locked="0"/>
    </xf>
    <xf numFmtId="0" fontId="27" fillId="25" borderId="40" xfId="0" applyNumberFormat="1" applyFont="1" applyFill="1" applyBorder="1" applyAlignment="1" applyProtection="1">
      <alignment horizontal="center" vertical="center"/>
      <protection/>
    </xf>
    <xf numFmtId="0" fontId="27" fillId="25" borderId="16" xfId="0" applyNumberFormat="1" applyFont="1" applyFill="1" applyBorder="1" applyAlignment="1" applyProtection="1">
      <alignment horizontal="center" vertical="center"/>
      <protection/>
    </xf>
    <xf numFmtId="0" fontId="27" fillId="25" borderId="23" xfId="0" applyNumberFormat="1" applyFont="1" applyFill="1" applyBorder="1" applyAlignment="1" applyProtection="1">
      <alignment horizontal="center" vertical="center"/>
      <protection/>
    </xf>
    <xf numFmtId="0" fontId="27" fillId="25" borderId="41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center"/>
      <protection locked="0"/>
    </xf>
    <xf numFmtId="0" fontId="27" fillId="0" borderId="23" xfId="0" applyFont="1" applyBorder="1" applyAlignment="1" applyProtection="1">
      <alignment horizontal="center" vertical="center"/>
      <protection locked="0"/>
    </xf>
    <xf numFmtId="0" fontId="27" fillId="0" borderId="41" xfId="0" applyFont="1" applyBorder="1" applyAlignment="1" applyProtection="1">
      <alignment horizontal="center" vertical="center"/>
      <protection locked="0"/>
    </xf>
    <xf numFmtId="0" fontId="27" fillId="0" borderId="23" xfId="0" applyFont="1" applyBorder="1" applyAlignment="1" applyProtection="1">
      <alignment horizontal="center" vertical="center"/>
      <protection locked="0"/>
    </xf>
  </cellXfs>
  <cellStyles count="10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no dec" xfId="51"/>
    <cellStyle name="Normal_APR" xfId="52"/>
    <cellStyle name="Percent" xfId="53"/>
    <cellStyle name="标题" xfId="54"/>
    <cellStyle name="标题 1" xfId="55"/>
    <cellStyle name="标题 1 2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常规 2" xfId="66"/>
    <cellStyle name="常规 2 2" xfId="67"/>
    <cellStyle name="常规 3" xfId="68"/>
    <cellStyle name="常规_2006年元旦加班表（宋金国）" xfId="69"/>
    <cellStyle name="常规_2010年全县一般预算财政收入分级表" xfId="70"/>
    <cellStyle name="Hyperlink" xfId="71"/>
    <cellStyle name="好" xfId="72"/>
    <cellStyle name="好 2" xfId="73"/>
    <cellStyle name="汇总" xfId="74"/>
    <cellStyle name="汇总 2" xfId="75"/>
    <cellStyle name="Currency" xfId="76"/>
    <cellStyle name="Currency [0]" xfId="77"/>
    <cellStyle name="计算" xfId="78"/>
    <cellStyle name="计算 2" xfId="79"/>
    <cellStyle name="检查单元格" xfId="80"/>
    <cellStyle name="检查单元格 2" xfId="81"/>
    <cellStyle name="解释性文本" xfId="82"/>
    <cellStyle name="解释性文本 2" xfId="83"/>
    <cellStyle name="警告文本" xfId="84"/>
    <cellStyle name="警告文本 2" xfId="85"/>
    <cellStyle name="链接单元格" xfId="86"/>
    <cellStyle name="链接单元格 2" xfId="87"/>
    <cellStyle name="普通_97-917" xfId="88"/>
    <cellStyle name="千分位[0]_laroux" xfId="89"/>
    <cellStyle name="千分位_97-917" xfId="90"/>
    <cellStyle name="千位[0]_1" xfId="91"/>
    <cellStyle name="千位_1" xfId="92"/>
    <cellStyle name="Comma" xfId="93"/>
    <cellStyle name="千位分隔 2" xfId="94"/>
    <cellStyle name="Comma [0]" xfId="95"/>
    <cellStyle name="强调文字颜色 1" xfId="96"/>
    <cellStyle name="强调文字颜色 1 2" xfId="97"/>
    <cellStyle name="强调文字颜色 2" xfId="98"/>
    <cellStyle name="强调文字颜色 2 2" xfId="99"/>
    <cellStyle name="强调文字颜色 3" xfId="100"/>
    <cellStyle name="强调文字颜色 3 2" xfId="101"/>
    <cellStyle name="强调文字颜色 4" xfId="102"/>
    <cellStyle name="强调文字颜色 4 2" xfId="103"/>
    <cellStyle name="强调文字颜色 5" xfId="104"/>
    <cellStyle name="强调文字颜色 5 2" xfId="105"/>
    <cellStyle name="强调文字颜色 6" xfId="106"/>
    <cellStyle name="强调文字颜色 6 2" xfId="107"/>
    <cellStyle name="适中" xfId="108"/>
    <cellStyle name="适中 2" xfId="109"/>
    <cellStyle name="输出" xfId="110"/>
    <cellStyle name="输出 2" xfId="111"/>
    <cellStyle name="输入" xfId="112"/>
    <cellStyle name="输入 2" xfId="113"/>
    <cellStyle name="未定义" xfId="114"/>
    <cellStyle name="样式 1" xfId="115"/>
    <cellStyle name="Followed Hyperlink" xfId="116"/>
    <cellStyle name="注释" xfId="117"/>
    <cellStyle name="注释 2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Zeros="0" tabSelected="1" zoomScalePageLayoutView="0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49" sqref="E49"/>
    </sheetView>
  </sheetViews>
  <sheetFormatPr defaultColWidth="9.00390625" defaultRowHeight="14.25"/>
  <cols>
    <col min="1" max="1" width="36.625" style="0" customWidth="1"/>
    <col min="2" max="4" width="10.625" style="0" customWidth="1"/>
    <col min="5" max="5" width="10.625" style="83" customWidth="1"/>
    <col min="6" max="7" width="10.625" style="0" customWidth="1"/>
    <col min="8" max="9" width="8.625" style="0" customWidth="1"/>
  </cols>
  <sheetData>
    <row r="1" spans="1:9" ht="21" customHeight="1">
      <c r="A1" s="152" t="s">
        <v>151</v>
      </c>
      <c r="B1" s="152"/>
      <c r="C1" s="152"/>
      <c r="D1" s="152"/>
      <c r="E1" s="152"/>
      <c r="F1" s="152"/>
      <c r="G1" s="152"/>
      <c r="H1" s="152"/>
      <c r="I1" s="152"/>
    </row>
    <row r="2" spans="1:9" ht="15" customHeight="1" thickBot="1">
      <c r="A2" s="153" t="s">
        <v>46</v>
      </c>
      <c r="B2" s="153"/>
      <c r="C2" s="153"/>
      <c r="D2" s="153"/>
      <c r="E2" s="153"/>
      <c r="F2" s="153"/>
      <c r="G2" s="153"/>
      <c r="H2" s="1"/>
      <c r="I2" s="2" t="s">
        <v>7</v>
      </c>
    </row>
    <row r="3" spans="1:9" ht="15" customHeight="1">
      <c r="A3" s="154" t="s">
        <v>1</v>
      </c>
      <c r="B3" s="156" t="s">
        <v>152</v>
      </c>
      <c r="C3" s="157"/>
      <c r="D3" s="158"/>
      <c r="E3" s="156" t="s">
        <v>153</v>
      </c>
      <c r="F3" s="157"/>
      <c r="G3" s="158"/>
      <c r="H3" s="156" t="s">
        <v>154</v>
      </c>
      <c r="I3" s="159"/>
    </row>
    <row r="4" spans="1:9" ht="15" customHeight="1">
      <c r="A4" s="155"/>
      <c r="B4" s="63" t="s">
        <v>8</v>
      </c>
      <c r="C4" s="63" t="s">
        <v>9</v>
      </c>
      <c r="D4" s="63" t="s">
        <v>10</v>
      </c>
      <c r="E4" s="84" t="s">
        <v>8</v>
      </c>
      <c r="F4" s="63" t="s">
        <v>9</v>
      </c>
      <c r="G4" s="63" t="s">
        <v>10</v>
      </c>
      <c r="H4" s="71" t="s">
        <v>11</v>
      </c>
      <c r="I4" s="72" t="s">
        <v>2</v>
      </c>
    </row>
    <row r="5" spans="1:9" ht="15" customHeight="1">
      <c r="A5" s="6" t="s">
        <v>172</v>
      </c>
      <c r="B5" s="42">
        <f aca="true" t="shared" si="0" ref="B5:H5">B6+B20</f>
        <v>56100</v>
      </c>
      <c r="C5" s="42">
        <f t="shared" si="0"/>
        <v>23100</v>
      </c>
      <c r="D5" s="42">
        <f t="shared" si="0"/>
        <v>33000</v>
      </c>
      <c r="E5" s="85">
        <f t="shared" si="0"/>
        <v>56100</v>
      </c>
      <c r="F5" s="42">
        <f t="shared" si="0"/>
        <v>23100</v>
      </c>
      <c r="G5" s="42">
        <f t="shared" si="0"/>
        <v>33000</v>
      </c>
      <c r="H5" s="42">
        <f t="shared" si="0"/>
        <v>0</v>
      </c>
      <c r="I5" s="65">
        <f aca="true" t="shared" si="1" ref="I5:I51">H5/B5*100</f>
        <v>0</v>
      </c>
    </row>
    <row r="6" spans="1:9" ht="15" customHeight="1">
      <c r="A6" s="3" t="s">
        <v>12</v>
      </c>
      <c r="B6" s="4">
        <f aca="true" t="shared" si="2" ref="B6:H6">B7+B8+B9+B10+B11+B12+B13+B14+B15+B16+B17+B18+B19</f>
        <v>40845</v>
      </c>
      <c r="C6" s="4">
        <f t="shared" si="2"/>
        <v>8567</v>
      </c>
      <c r="D6" s="4">
        <f t="shared" si="2"/>
        <v>32278</v>
      </c>
      <c r="E6" s="86">
        <f t="shared" si="2"/>
        <v>40845</v>
      </c>
      <c r="F6" s="4">
        <f t="shared" si="2"/>
        <v>8567</v>
      </c>
      <c r="G6" s="4">
        <f t="shared" si="2"/>
        <v>32278</v>
      </c>
      <c r="H6" s="4">
        <f t="shared" si="2"/>
        <v>0</v>
      </c>
      <c r="I6" s="49">
        <f t="shared" si="1"/>
        <v>0</v>
      </c>
    </row>
    <row r="7" spans="1:9" ht="15" customHeight="1">
      <c r="A7" s="3" t="s">
        <v>71</v>
      </c>
      <c r="B7" s="4">
        <f aca="true" t="shared" si="3" ref="B7:B19">SUM(C7:D7)</f>
        <v>24700</v>
      </c>
      <c r="C7" s="109">
        <v>1500</v>
      </c>
      <c r="D7" s="109">
        <v>23200</v>
      </c>
      <c r="E7" s="67">
        <f aca="true" t="shared" si="4" ref="E7:E19">SUM(F7:G7)</f>
        <v>24700</v>
      </c>
      <c r="F7" s="109">
        <v>1500</v>
      </c>
      <c r="G7" s="109">
        <v>23200</v>
      </c>
      <c r="H7" s="4">
        <f aca="true" t="shared" si="5" ref="H7:H50">E7-B7</f>
        <v>0</v>
      </c>
      <c r="I7" s="49">
        <f t="shared" si="1"/>
        <v>0</v>
      </c>
    </row>
    <row r="8" spans="1:9" ht="15" customHeight="1">
      <c r="A8" s="3" t="s">
        <v>5</v>
      </c>
      <c r="B8" s="4">
        <f t="shared" si="3"/>
        <v>2328</v>
      </c>
      <c r="C8" s="5">
        <v>550</v>
      </c>
      <c r="D8" s="5">
        <v>1778</v>
      </c>
      <c r="E8" s="86">
        <f t="shared" si="4"/>
        <v>2328</v>
      </c>
      <c r="F8" s="5">
        <v>550</v>
      </c>
      <c r="G8" s="5">
        <v>1778</v>
      </c>
      <c r="H8" s="4">
        <f t="shared" si="5"/>
        <v>0</v>
      </c>
      <c r="I8" s="49">
        <f t="shared" si="1"/>
        <v>0</v>
      </c>
    </row>
    <row r="9" spans="1:9" ht="15" customHeight="1">
      <c r="A9" s="3" t="s">
        <v>6</v>
      </c>
      <c r="B9" s="4">
        <f t="shared" si="3"/>
        <v>880</v>
      </c>
      <c r="C9" s="5">
        <v>100</v>
      </c>
      <c r="D9" s="5">
        <v>780</v>
      </c>
      <c r="E9" s="86">
        <f t="shared" si="4"/>
        <v>880</v>
      </c>
      <c r="F9" s="5">
        <v>100</v>
      </c>
      <c r="G9" s="5">
        <v>780</v>
      </c>
      <c r="H9" s="4">
        <f t="shared" si="5"/>
        <v>0</v>
      </c>
      <c r="I9" s="49">
        <f t="shared" si="1"/>
        <v>0</v>
      </c>
    </row>
    <row r="10" spans="1:9" ht="15" customHeight="1">
      <c r="A10" s="3" t="s">
        <v>13</v>
      </c>
      <c r="B10" s="4">
        <f t="shared" si="3"/>
        <v>1000</v>
      </c>
      <c r="C10" s="109">
        <v>500</v>
      </c>
      <c r="D10" s="109">
        <v>500</v>
      </c>
      <c r="E10" s="86">
        <f t="shared" si="4"/>
        <v>1000</v>
      </c>
      <c r="F10" s="109">
        <v>500</v>
      </c>
      <c r="G10" s="109">
        <v>500</v>
      </c>
      <c r="H10" s="4">
        <f t="shared" si="5"/>
        <v>0</v>
      </c>
      <c r="I10" s="49">
        <f t="shared" si="1"/>
        <v>0</v>
      </c>
    </row>
    <row r="11" spans="1:9" ht="15" customHeight="1">
      <c r="A11" s="3" t="s">
        <v>14</v>
      </c>
      <c r="B11" s="4">
        <f t="shared" si="3"/>
        <v>1870</v>
      </c>
      <c r="C11" s="67">
        <v>1870</v>
      </c>
      <c r="D11" s="5"/>
      <c r="E11" s="86">
        <f t="shared" si="4"/>
        <v>1870</v>
      </c>
      <c r="F11" s="67">
        <v>1870</v>
      </c>
      <c r="G11" s="5"/>
      <c r="H11" s="4">
        <f t="shared" si="5"/>
        <v>0</v>
      </c>
      <c r="I11" s="49">
        <f t="shared" si="1"/>
        <v>0</v>
      </c>
    </row>
    <row r="12" spans="1:9" ht="15" customHeight="1">
      <c r="A12" s="3" t="s">
        <v>15</v>
      </c>
      <c r="B12" s="4">
        <f t="shared" si="3"/>
        <v>1150</v>
      </c>
      <c r="C12" s="109">
        <v>400</v>
      </c>
      <c r="D12" s="109">
        <v>750</v>
      </c>
      <c r="E12" s="86">
        <f t="shared" si="4"/>
        <v>1150</v>
      </c>
      <c r="F12" s="109">
        <v>400</v>
      </c>
      <c r="G12" s="109">
        <v>750</v>
      </c>
      <c r="H12" s="4">
        <f t="shared" si="5"/>
        <v>0</v>
      </c>
      <c r="I12" s="49">
        <f t="shared" si="1"/>
        <v>0</v>
      </c>
    </row>
    <row r="13" spans="1:9" ht="15" customHeight="1">
      <c r="A13" s="3" t="s">
        <v>16</v>
      </c>
      <c r="B13" s="4">
        <f t="shared" si="3"/>
        <v>1085</v>
      </c>
      <c r="C13" s="5">
        <v>60</v>
      </c>
      <c r="D13" s="5">
        <v>1025</v>
      </c>
      <c r="E13" s="86">
        <f t="shared" si="4"/>
        <v>1085</v>
      </c>
      <c r="F13" s="5">
        <v>60</v>
      </c>
      <c r="G13" s="5">
        <v>1025</v>
      </c>
      <c r="H13" s="4">
        <f t="shared" si="5"/>
        <v>0</v>
      </c>
      <c r="I13" s="49">
        <f t="shared" si="1"/>
        <v>0</v>
      </c>
    </row>
    <row r="14" spans="1:9" ht="15" customHeight="1">
      <c r="A14" s="3" t="s">
        <v>17</v>
      </c>
      <c r="B14" s="4">
        <f t="shared" si="3"/>
        <v>1100</v>
      </c>
      <c r="C14" s="109">
        <v>165</v>
      </c>
      <c r="D14" s="109">
        <v>935</v>
      </c>
      <c r="E14" s="86">
        <f t="shared" si="4"/>
        <v>1100</v>
      </c>
      <c r="F14" s="109">
        <v>165</v>
      </c>
      <c r="G14" s="109">
        <v>935</v>
      </c>
      <c r="H14" s="4">
        <f t="shared" si="5"/>
        <v>0</v>
      </c>
      <c r="I14" s="49">
        <f t="shared" si="1"/>
        <v>0</v>
      </c>
    </row>
    <row r="15" spans="1:9" ht="15" customHeight="1">
      <c r="A15" s="3" t="s">
        <v>18</v>
      </c>
      <c r="B15" s="4">
        <f t="shared" si="3"/>
        <v>400</v>
      </c>
      <c r="C15" s="109">
        <v>90</v>
      </c>
      <c r="D15" s="109">
        <v>310</v>
      </c>
      <c r="E15" s="86">
        <f t="shared" si="4"/>
        <v>400</v>
      </c>
      <c r="F15" s="109">
        <v>90</v>
      </c>
      <c r="G15" s="109">
        <v>310</v>
      </c>
      <c r="H15" s="4">
        <f t="shared" si="5"/>
        <v>0</v>
      </c>
      <c r="I15" s="49">
        <f t="shared" si="1"/>
        <v>0</v>
      </c>
    </row>
    <row r="16" spans="1:9" ht="15" customHeight="1">
      <c r="A16" s="3" t="s">
        <v>19</v>
      </c>
      <c r="B16" s="4">
        <f t="shared" si="3"/>
        <v>3000</v>
      </c>
      <c r="C16" s="109">
        <v>3000</v>
      </c>
      <c r="D16" s="109"/>
      <c r="E16" s="86">
        <f t="shared" si="4"/>
        <v>3000</v>
      </c>
      <c r="F16" s="109">
        <v>3000</v>
      </c>
      <c r="G16" s="109"/>
      <c r="H16" s="4">
        <f t="shared" si="5"/>
        <v>0</v>
      </c>
      <c r="I16" s="49">
        <f t="shared" si="1"/>
        <v>0</v>
      </c>
    </row>
    <row r="17" spans="1:9" ht="15" customHeight="1">
      <c r="A17" s="3" t="s">
        <v>20</v>
      </c>
      <c r="B17" s="4">
        <f t="shared" si="3"/>
        <v>2000</v>
      </c>
      <c r="C17" s="109"/>
      <c r="D17" s="109">
        <v>2000</v>
      </c>
      <c r="E17" s="86">
        <f t="shared" si="4"/>
        <v>2000</v>
      </c>
      <c r="F17" s="109"/>
      <c r="G17" s="109">
        <v>2000</v>
      </c>
      <c r="H17" s="4">
        <f t="shared" si="5"/>
        <v>0</v>
      </c>
      <c r="I17" s="49">
        <f t="shared" si="1"/>
        <v>0</v>
      </c>
    </row>
    <row r="18" spans="1:9" ht="15" customHeight="1">
      <c r="A18" s="3" t="s">
        <v>21</v>
      </c>
      <c r="B18" s="4">
        <f t="shared" si="3"/>
        <v>1300</v>
      </c>
      <c r="C18" s="109">
        <v>300</v>
      </c>
      <c r="D18" s="109">
        <v>1000</v>
      </c>
      <c r="E18" s="86">
        <f t="shared" si="4"/>
        <v>1300</v>
      </c>
      <c r="F18" s="109">
        <v>300</v>
      </c>
      <c r="G18" s="109">
        <v>1000</v>
      </c>
      <c r="H18" s="4">
        <f t="shared" si="5"/>
        <v>0</v>
      </c>
      <c r="I18" s="49">
        <f t="shared" si="1"/>
        <v>0</v>
      </c>
    </row>
    <row r="19" spans="1:9" ht="15" customHeight="1">
      <c r="A19" s="3" t="s">
        <v>155</v>
      </c>
      <c r="B19" s="4">
        <f t="shared" si="3"/>
        <v>32</v>
      </c>
      <c r="C19" s="109">
        <v>32</v>
      </c>
      <c r="D19" s="109"/>
      <c r="E19" s="86">
        <f t="shared" si="4"/>
        <v>32</v>
      </c>
      <c r="F19" s="109">
        <v>32</v>
      </c>
      <c r="G19" s="109"/>
      <c r="H19" s="4">
        <f t="shared" si="5"/>
        <v>0</v>
      </c>
      <c r="I19" s="49">
        <f t="shared" si="1"/>
        <v>0</v>
      </c>
    </row>
    <row r="20" spans="1:9" ht="15" customHeight="1">
      <c r="A20" s="3" t="s">
        <v>22</v>
      </c>
      <c r="B20" s="4">
        <f>C20+D20</f>
        <v>15255</v>
      </c>
      <c r="C20" s="4">
        <f>C21+C25+C26+C27+C28</f>
        <v>14533</v>
      </c>
      <c r="D20" s="4">
        <f>D21+D25+D26+D27+D28</f>
        <v>722</v>
      </c>
      <c r="E20" s="86">
        <f>F20+G20</f>
        <v>15255</v>
      </c>
      <c r="F20" s="4">
        <f>F21+F25+F26+F27+F28</f>
        <v>14533</v>
      </c>
      <c r="G20" s="4">
        <f>G21+G25+G26+G27+G28</f>
        <v>722</v>
      </c>
      <c r="H20" s="4">
        <f t="shared" si="5"/>
        <v>0</v>
      </c>
      <c r="I20" s="49">
        <f t="shared" si="1"/>
        <v>0</v>
      </c>
    </row>
    <row r="21" spans="1:9" ht="15" customHeight="1">
      <c r="A21" s="3" t="s">
        <v>23</v>
      </c>
      <c r="B21" s="4">
        <f aca="true" t="shared" si="6" ref="B21:B28">SUM(C21:D21)</f>
        <v>2284</v>
      </c>
      <c r="C21" s="5">
        <f>C22+C23+C24</f>
        <v>2284</v>
      </c>
      <c r="D21" s="5">
        <f>D22+D23+D24</f>
        <v>0</v>
      </c>
      <c r="E21" s="86">
        <f>F21+G21</f>
        <v>2284</v>
      </c>
      <c r="F21" s="5">
        <f>F22+F23+F24</f>
        <v>2284</v>
      </c>
      <c r="G21" s="5">
        <f>G22+G23+G24</f>
        <v>0</v>
      </c>
      <c r="H21" s="4">
        <f t="shared" si="5"/>
        <v>0</v>
      </c>
      <c r="I21" s="49">
        <f t="shared" si="1"/>
        <v>0</v>
      </c>
    </row>
    <row r="22" spans="1:9" ht="15" customHeight="1">
      <c r="A22" s="9" t="s">
        <v>171</v>
      </c>
      <c r="B22" s="4">
        <f t="shared" si="6"/>
        <v>1355</v>
      </c>
      <c r="C22" s="111">
        <v>1355</v>
      </c>
      <c r="D22" s="111"/>
      <c r="E22" s="86">
        <f aca="true" t="shared" si="7" ref="E22:E28">SUM(F22:G22)</f>
        <v>1355</v>
      </c>
      <c r="F22" s="111">
        <v>1355</v>
      </c>
      <c r="G22" s="111"/>
      <c r="H22" s="4">
        <f t="shared" si="5"/>
        <v>0</v>
      </c>
      <c r="I22" s="49">
        <f t="shared" si="1"/>
        <v>0</v>
      </c>
    </row>
    <row r="23" spans="1:9" ht="15" customHeight="1">
      <c r="A23" s="34" t="s">
        <v>72</v>
      </c>
      <c r="B23" s="4">
        <f t="shared" si="6"/>
        <v>900</v>
      </c>
      <c r="C23" s="110">
        <v>900</v>
      </c>
      <c r="D23" s="110"/>
      <c r="E23" s="86">
        <f t="shared" si="7"/>
        <v>900</v>
      </c>
      <c r="F23" s="110">
        <v>900</v>
      </c>
      <c r="G23" s="110"/>
      <c r="H23" s="4">
        <f t="shared" si="5"/>
        <v>0</v>
      </c>
      <c r="I23" s="49">
        <f t="shared" si="1"/>
        <v>0</v>
      </c>
    </row>
    <row r="24" spans="1:9" ht="15" customHeight="1">
      <c r="A24" s="34" t="s">
        <v>73</v>
      </c>
      <c r="B24" s="4">
        <f t="shared" si="6"/>
        <v>29</v>
      </c>
      <c r="C24" s="110">
        <v>29</v>
      </c>
      <c r="D24" s="111"/>
      <c r="E24" s="86">
        <f t="shared" si="7"/>
        <v>29</v>
      </c>
      <c r="F24" s="110">
        <v>29</v>
      </c>
      <c r="G24" s="111"/>
      <c r="H24" s="4">
        <f t="shared" si="5"/>
        <v>0</v>
      </c>
      <c r="I24" s="49">
        <f t="shared" si="1"/>
        <v>0</v>
      </c>
    </row>
    <row r="25" spans="1:9" ht="15" customHeight="1">
      <c r="A25" s="3" t="s">
        <v>24</v>
      </c>
      <c r="B25" s="4">
        <f t="shared" si="6"/>
        <v>1446</v>
      </c>
      <c r="C25" s="110">
        <v>1442</v>
      </c>
      <c r="D25" s="111">
        <v>4</v>
      </c>
      <c r="E25" s="86">
        <f t="shared" si="7"/>
        <v>1446</v>
      </c>
      <c r="F25" s="110">
        <v>1442</v>
      </c>
      <c r="G25" s="111">
        <v>4</v>
      </c>
      <c r="H25" s="4">
        <f t="shared" si="5"/>
        <v>0</v>
      </c>
      <c r="I25" s="49">
        <f t="shared" si="1"/>
        <v>0</v>
      </c>
    </row>
    <row r="26" spans="1:9" ht="15" customHeight="1">
      <c r="A26" s="3" t="s">
        <v>25</v>
      </c>
      <c r="B26" s="4">
        <f t="shared" si="6"/>
        <v>1920</v>
      </c>
      <c r="C26" s="110">
        <v>1810</v>
      </c>
      <c r="D26" s="111">
        <v>110</v>
      </c>
      <c r="E26" s="86">
        <f t="shared" si="7"/>
        <v>1920</v>
      </c>
      <c r="F26" s="110">
        <v>1810</v>
      </c>
      <c r="G26" s="111">
        <v>110</v>
      </c>
      <c r="H26" s="4">
        <f t="shared" si="5"/>
        <v>0</v>
      </c>
      <c r="I26" s="49">
        <f t="shared" si="1"/>
        <v>0</v>
      </c>
    </row>
    <row r="27" spans="1:9" ht="15" customHeight="1">
      <c r="A27" s="3" t="s">
        <v>26</v>
      </c>
      <c r="B27" s="4">
        <f t="shared" si="6"/>
        <v>8358</v>
      </c>
      <c r="C27" s="110">
        <v>7750</v>
      </c>
      <c r="D27" s="111">
        <v>608</v>
      </c>
      <c r="E27" s="86">
        <f t="shared" si="7"/>
        <v>8358</v>
      </c>
      <c r="F27" s="110">
        <v>7750</v>
      </c>
      <c r="G27" s="111">
        <v>608</v>
      </c>
      <c r="H27" s="4">
        <f t="shared" si="5"/>
        <v>0</v>
      </c>
      <c r="I27" s="49">
        <f t="shared" si="1"/>
        <v>0</v>
      </c>
    </row>
    <row r="28" spans="1:9" ht="15" customHeight="1">
      <c r="A28" s="3" t="s">
        <v>74</v>
      </c>
      <c r="B28" s="4">
        <f t="shared" si="6"/>
        <v>1247</v>
      </c>
      <c r="C28" s="112">
        <v>1247</v>
      </c>
      <c r="D28" s="112"/>
      <c r="E28" s="86">
        <f t="shared" si="7"/>
        <v>1247</v>
      </c>
      <c r="F28" s="112">
        <v>1247</v>
      </c>
      <c r="G28" s="112"/>
      <c r="H28" s="4">
        <f t="shared" si="5"/>
        <v>0</v>
      </c>
      <c r="I28" s="49">
        <f t="shared" si="1"/>
        <v>0</v>
      </c>
    </row>
    <row r="29" spans="1:9" ht="15" customHeight="1">
      <c r="A29" s="25" t="s">
        <v>27</v>
      </c>
      <c r="B29" s="66">
        <f>B30+B47+B48+B49+B50</f>
        <v>104868</v>
      </c>
      <c r="C29" s="66">
        <f>C30+C47+C48+C49</f>
        <v>94143</v>
      </c>
      <c r="D29" s="66">
        <f>D30+D47+D48+D49</f>
        <v>10725</v>
      </c>
      <c r="E29" s="87">
        <f>E30+E48+E49</f>
        <v>154751</v>
      </c>
      <c r="F29" s="66">
        <f>F30+F48+F49</f>
        <v>144026</v>
      </c>
      <c r="G29" s="66">
        <f>G30+G48+G49</f>
        <v>10725</v>
      </c>
      <c r="H29" s="66">
        <f>H30+H48+H49</f>
        <v>49883</v>
      </c>
      <c r="I29" s="65">
        <f t="shared" si="1"/>
        <v>47.56741808750048</v>
      </c>
    </row>
    <row r="30" spans="1:9" ht="15" customHeight="1">
      <c r="A30" s="26" t="s">
        <v>28</v>
      </c>
      <c r="B30" s="4">
        <f>C30+D30</f>
        <v>103461</v>
      </c>
      <c r="C30" s="10">
        <f>C31+C35+C47</f>
        <v>80416</v>
      </c>
      <c r="D30" s="10">
        <f>D31+D35+D47</f>
        <v>23045</v>
      </c>
      <c r="E30" s="86">
        <f aca="true" t="shared" si="8" ref="E30:E40">F30+G30</f>
        <v>151408</v>
      </c>
      <c r="F30" s="10">
        <f>F31+F35+F47</f>
        <v>128363</v>
      </c>
      <c r="G30" s="10">
        <f>G31+G35+G47</f>
        <v>23045</v>
      </c>
      <c r="H30" s="4">
        <f t="shared" si="5"/>
        <v>47947</v>
      </c>
      <c r="I30" s="49">
        <f t="shared" si="1"/>
        <v>46.34306646949092</v>
      </c>
    </row>
    <row r="31" spans="1:9" ht="15" customHeight="1">
      <c r="A31" s="26" t="s">
        <v>29</v>
      </c>
      <c r="B31" s="4">
        <f>C31+D31</f>
        <v>4984</v>
      </c>
      <c r="C31" s="10">
        <f>SUM(C32:C34)</f>
        <v>4351</v>
      </c>
      <c r="D31" s="10">
        <f>SUM(D32:D34)</f>
        <v>633</v>
      </c>
      <c r="E31" s="86">
        <f t="shared" si="8"/>
        <v>4984</v>
      </c>
      <c r="F31" s="10">
        <f>SUM(F32:F34)</f>
        <v>4351</v>
      </c>
      <c r="G31" s="10">
        <f>SUM(G32:G34)</f>
        <v>633</v>
      </c>
      <c r="H31" s="4">
        <f t="shared" si="5"/>
        <v>0</v>
      </c>
      <c r="I31" s="49"/>
    </row>
    <row r="32" spans="1:9" ht="15" customHeight="1">
      <c r="A32" s="27" t="s">
        <v>30</v>
      </c>
      <c r="B32" s="4">
        <f>C32+D32</f>
        <v>2835</v>
      </c>
      <c r="C32" s="5">
        <v>2835</v>
      </c>
      <c r="D32" s="4"/>
      <c r="E32" s="86">
        <f t="shared" si="8"/>
        <v>2835</v>
      </c>
      <c r="F32" s="5">
        <v>2835</v>
      </c>
      <c r="G32" s="4"/>
      <c r="H32" s="4">
        <f t="shared" si="5"/>
        <v>0</v>
      </c>
      <c r="I32" s="49">
        <f t="shared" si="1"/>
        <v>0</v>
      </c>
    </row>
    <row r="33" spans="1:9" ht="15" customHeight="1">
      <c r="A33" s="27" t="s">
        <v>31</v>
      </c>
      <c r="B33" s="4">
        <f>C33+D33</f>
        <v>1174</v>
      </c>
      <c r="C33" s="5">
        <v>1174</v>
      </c>
      <c r="D33" s="4"/>
      <c r="E33" s="86">
        <f t="shared" si="8"/>
        <v>1174</v>
      </c>
      <c r="F33" s="5">
        <v>1174</v>
      </c>
      <c r="G33" s="4"/>
      <c r="H33" s="4">
        <f t="shared" si="5"/>
        <v>0</v>
      </c>
      <c r="I33" s="49">
        <f t="shared" si="1"/>
        <v>0</v>
      </c>
    </row>
    <row r="34" spans="1:9" ht="15" customHeight="1">
      <c r="A34" s="27" t="s">
        <v>75</v>
      </c>
      <c r="B34" s="4">
        <f>C34+D34</f>
        <v>975</v>
      </c>
      <c r="C34" s="5">
        <v>342</v>
      </c>
      <c r="D34" s="4">
        <v>633</v>
      </c>
      <c r="E34" s="86">
        <f t="shared" si="8"/>
        <v>975</v>
      </c>
      <c r="F34" s="5">
        <v>342</v>
      </c>
      <c r="G34" s="4">
        <v>633</v>
      </c>
      <c r="H34" s="4"/>
      <c r="I34" s="49"/>
    </row>
    <row r="35" spans="1:9" ht="15" customHeight="1">
      <c r="A35" s="27" t="s">
        <v>32</v>
      </c>
      <c r="B35" s="10">
        <f aca="true" t="shared" si="9" ref="B35:G35">SUM(B36:B46)</f>
        <v>98477</v>
      </c>
      <c r="C35" s="10">
        <f t="shared" si="9"/>
        <v>76065</v>
      </c>
      <c r="D35" s="10">
        <f t="shared" si="9"/>
        <v>22412</v>
      </c>
      <c r="E35" s="86">
        <f t="shared" si="9"/>
        <v>98477</v>
      </c>
      <c r="F35" s="10">
        <f t="shared" si="9"/>
        <v>76065</v>
      </c>
      <c r="G35" s="10">
        <f t="shared" si="9"/>
        <v>22412</v>
      </c>
      <c r="H35" s="4">
        <f t="shared" si="5"/>
        <v>0</v>
      </c>
      <c r="I35" s="49">
        <f t="shared" si="1"/>
        <v>0</v>
      </c>
    </row>
    <row r="36" spans="1:9" ht="15" customHeight="1">
      <c r="A36" s="27" t="s">
        <v>33</v>
      </c>
      <c r="B36" s="4">
        <f aca="true" t="shared" si="10" ref="B36:B50">C36+D36</f>
        <v>1598</v>
      </c>
      <c r="C36" s="67">
        <v>1490</v>
      </c>
      <c r="D36" s="4">
        <v>108</v>
      </c>
      <c r="E36" s="86">
        <f t="shared" si="8"/>
        <v>1598</v>
      </c>
      <c r="F36" s="67">
        <v>1490</v>
      </c>
      <c r="G36" s="4">
        <v>108</v>
      </c>
      <c r="H36" s="4">
        <f t="shared" si="5"/>
        <v>0</v>
      </c>
      <c r="I36" s="49">
        <f t="shared" si="1"/>
        <v>0</v>
      </c>
    </row>
    <row r="37" spans="1:9" ht="15" customHeight="1">
      <c r="A37" s="28" t="s">
        <v>63</v>
      </c>
      <c r="B37" s="4">
        <f t="shared" si="10"/>
        <v>41329</v>
      </c>
      <c r="C37" s="5">
        <v>35794</v>
      </c>
      <c r="D37" s="5">
        <v>5535</v>
      </c>
      <c r="E37" s="86">
        <f t="shared" si="8"/>
        <v>33335</v>
      </c>
      <c r="F37" s="5">
        <v>27800</v>
      </c>
      <c r="G37" s="5">
        <v>5535</v>
      </c>
      <c r="H37" s="4">
        <f t="shared" si="5"/>
        <v>-7994</v>
      </c>
      <c r="I37" s="49">
        <f t="shared" si="1"/>
        <v>-19.342350407704036</v>
      </c>
    </row>
    <row r="38" spans="1:9" ht="15" customHeight="1">
      <c r="A38" s="28" t="s">
        <v>34</v>
      </c>
      <c r="B38" s="4">
        <f t="shared" si="10"/>
        <v>4468</v>
      </c>
      <c r="C38" s="67">
        <v>4468</v>
      </c>
      <c r="D38" s="36"/>
      <c r="E38" s="86">
        <f t="shared" si="8"/>
        <v>5165</v>
      </c>
      <c r="F38" s="67">
        <v>5165</v>
      </c>
      <c r="G38" s="36"/>
      <c r="H38" s="4">
        <f t="shared" si="5"/>
        <v>697</v>
      </c>
      <c r="I38" s="49">
        <f t="shared" si="1"/>
        <v>15.599820948970455</v>
      </c>
    </row>
    <row r="39" spans="1:9" ht="15" customHeight="1">
      <c r="A39" s="28" t="s">
        <v>35</v>
      </c>
      <c r="B39" s="4">
        <f t="shared" si="10"/>
        <v>16783</v>
      </c>
      <c r="C39" s="67">
        <v>2050</v>
      </c>
      <c r="D39" s="36">
        <v>14733</v>
      </c>
      <c r="E39" s="86">
        <f t="shared" si="8"/>
        <v>21510</v>
      </c>
      <c r="F39" s="67">
        <f>2050+4727</f>
        <v>6777</v>
      </c>
      <c r="G39" s="36">
        <v>14733</v>
      </c>
      <c r="H39" s="4">
        <f t="shared" si="5"/>
        <v>4727</v>
      </c>
      <c r="I39" s="49">
        <f t="shared" si="1"/>
        <v>28.165405469820655</v>
      </c>
    </row>
    <row r="40" spans="1:9" ht="15" customHeight="1">
      <c r="A40" s="28" t="s">
        <v>64</v>
      </c>
      <c r="B40" s="4">
        <f t="shared" si="10"/>
        <v>1315</v>
      </c>
      <c r="C40" s="67">
        <v>1315</v>
      </c>
      <c r="D40" s="36"/>
      <c r="E40" s="86">
        <f t="shared" si="8"/>
        <v>1315</v>
      </c>
      <c r="F40" s="67">
        <v>1315</v>
      </c>
      <c r="G40" s="36"/>
      <c r="H40" s="4">
        <f t="shared" si="5"/>
        <v>0</v>
      </c>
      <c r="I40" s="49">
        <f t="shared" si="1"/>
        <v>0</v>
      </c>
    </row>
    <row r="41" spans="1:9" ht="15" customHeight="1">
      <c r="A41" s="28" t="s">
        <v>65</v>
      </c>
      <c r="B41" s="4">
        <f t="shared" si="10"/>
        <v>263</v>
      </c>
      <c r="C41" s="67">
        <v>263</v>
      </c>
      <c r="D41" s="36"/>
      <c r="E41" s="86">
        <f aca="true" t="shared" si="11" ref="E41:E50">F41+G41</f>
        <v>0</v>
      </c>
      <c r="F41" s="67"/>
      <c r="G41" s="36"/>
      <c r="H41" s="4">
        <f t="shared" si="5"/>
        <v>-263</v>
      </c>
      <c r="I41" s="49">
        <f t="shared" si="1"/>
        <v>-100</v>
      </c>
    </row>
    <row r="42" spans="1:9" ht="15" customHeight="1">
      <c r="A42" s="28" t="s">
        <v>156</v>
      </c>
      <c r="B42" s="4">
        <f t="shared" si="10"/>
        <v>986</v>
      </c>
      <c r="C42" s="67">
        <v>986</v>
      </c>
      <c r="D42" s="36"/>
      <c r="E42" s="86">
        <f t="shared" si="11"/>
        <v>926</v>
      </c>
      <c r="F42" s="67">
        <v>926</v>
      </c>
      <c r="G42" s="36"/>
      <c r="H42" s="4">
        <f t="shared" si="5"/>
        <v>-60</v>
      </c>
      <c r="I42" s="49">
        <f t="shared" si="1"/>
        <v>-6.085192697768763</v>
      </c>
    </row>
    <row r="43" spans="1:9" ht="15" customHeight="1">
      <c r="A43" s="28" t="s">
        <v>66</v>
      </c>
      <c r="B43" s="4">
        <f t="shared" si="10"/>
        <v>6236</v>
      </c>
      <c r="C43" s="67">
        <v>6236</v>
      </c>
      <c r="D43" s="36"/>
      <c r="E43" s="86">
        <f t="shared" si="11"/>
        <v>8724</v>
      </c>
      <c r="F43" s="67">
        <v>8724</v>
      </c>
      <c r="G43" s="36"/>
      <c r="H43" s="4">
        <f t="shared" si="5"/>
        <v>2488</v>
      </c>
      <c r="I43" s="49">
        <f t="shared" si="1"/>
        <v>39.89737010904426</v>
      </c>
    </row>
    <row r="44" spans="1:9" ht="15" customHeight="1">
      <c r="A44" s="28" t="s">
        <v>78</v>
      </c>
      <c r="B44" s="4">
        <f t="shared" si="10"/>
        <v>12197</v>
      </c>
      <c r="C44" s="67">
        <v>10161</v>
      </c>
      <c r="D44" s="36">
        <v>2036</v>
      </c>
      <c r="E44" s="86">
        <f t="shared" si="11"/>
        <v>12463</v>
      </c>
      <c r="F44" s="67">
        <v>10427</v>
      </c>
      <c r="G44" s="36">
        <v>2036</v>
      </c>
      <c r="H44" s="4">
        <f t="shared" si="5"/>
        <v>266</v>
      </c>
      <c r="I44" s="49">
        <f t="shared" si="1"/>
        <v>2.1808641469213743</v>
      </c>
    </row>
    <row r="45" spans="1:9" s="40" customFormat="1" ht="15" customHeight="1">
      <c r="A45" s="37" t="s">
        <v>76</v>
      </c>
      <c r="B45" s="4">
        <f t="shared" si="10"/>
        <v>683</v>
      </c>
      <c r="C45" s="39">
        <v>683</v>
      </c>
      <c r="D45" s="39"/>
      <c r="E45" s="86">
        <f>F45+G45</f>
        <v>825</v>
      </c>
      <c r="F45" s="39">
        <v>825</v>
      </c>
      <c r="G45" s="39"/>
      <c r="H45" s="38">
        <f>E45-B45</f>
        <v>142</v>
      </c>
      <c r="I45" s="49">
        <f t="shared" si="1"/>
        <v>20.790629575402637</v>
      </c>
    </row>
    <row r="46" spans="1:9" s="40" customFormat="1" ht="15" customHeight="1">
      <c r="A46" s="37" t="s">
        <v>77</v>
      </c>
      <c r="B46" s="4">
        <f t="shared" si="10"/>
        <v>12619</v>
      </c>
      <c r="C46" s="39">
        <v>12619</v>
      </c>
      <c r="D46" s="39"/>
      <c r="E46" s="86">
        <f>F46+G46</f>
        <v>12616</v>
      </c>
      <c r="F46" s="39">
        <v>12616</v>
      </c>
      <c r="G46" s="39"/>
      <c r="H46" s="38">
        <f>E46-B46</f>
        <v>-3</v>
      </c>
      <c r="I46" s="49">
        <f t="shared" si="1"/>
        <v>-0.023773674617640066</v>
      </c>
    </row>
    <row r="47" spans="1:9" ht="15" customHeight="1">
      <c r="A47" s="27" t="s">
        <v>36</v>
      </c>
      <c r="B47" s="4">
        <f t="shared" si="10"/>
        <v>0</v>
      </c>
      <c r="C47" s="10"/>
      <c r="D47" s="68"/>
      <c r="E47" s="86">
        <f t="shared" si="11"/>
        <v>47947</v>
      </c>
      <c r="F47" s="10">
        <v>47947</v>
      </c>
      <c r="G47" s="36"/>
      <c r="H47" s="4">
        <f t="shared" si="5"/>
        <v>47947</v>
      </c>
      <c r="I47" s="49"/>
    </row>
    <row r="48" spans="1:9" ht="15" customHeight="1">
      <c r="A48" s="27" t="s">
        <v>37</v>
      </c>
      <c r="B48" s="4">
        <f t="shared" si="10"/>
        <v>0</v>
      </c>
      <c r="C48" s="10"/>
      <c r="D48" s="10"/>
      <c r="E48" s="86">
        <f t="shared" si="11"/>
        <v>1936</v>
      </c>
      <c r="F48" s="10">
        <v>1936</v>
      </c>
      <c r="G48" s="36"/>
      <c r="H48" s="4">
        <f t="shared" si="5"/>
        <v>1936</v>
      </c>
      <c r="I48" s="49"/>
    </row>
    <row r="49" spans="1:9" ht="15" customHeight="1">
      <c r="A49" s="27" t="s">
        <v>157</v>
      </c>
      <c r="B49" s="4">
        <f t="shared" si="10"/>
        <v>1407</v>
      </c>
      <c r="C49" s="67">
        <f>1407+12320</f>
        <v>13727</v>
      </c>
      <c r="D49" s="67">
        <v>-12320</v>
      </c>
      <c r="E49" s="86">
        <f t="shared" si="11"/>
        <v>1407</v>
      </c>
      <c r="F49" s="67">
        <f>1407+12320</f>
        <v>13727</v>
      </c>
      <c r="G49" s="67">
        <v>-12320</v>
      </c>
      <c r="H49" s="4">
        <f t="shared" si="5"/>
        <v>0</v>
      </c>
      <c r="I49" s="49">
        <f t="shared" si="1"/>
        <v>0</v>
      </c>
    </row>
    <row r="50" spans="1:9" ht="15" customHeight="1">
      <c r="A50" s="27" t="s">
        <v>48</v>
      </c>
      <c r="B50" s="4">
        <f t="shared" si="10"/>
        <v>0</v>
      </c>
      <c r="C50" s="67">
        <v>12320</v>
      </c>
      <c r="D50" s="36">
        <v>-12320</v>
      </c>
      <c r="E50" s="86">
        <f t="shared" si="11"/>
        <v>0</v>
      </c>
      <c r="F50" s="67">
        <v>12320</v>
      </c>
      <c r="G50" s="36">
        <v>-12320</v>
      </c>
      <c r="H50" s="4">
        <f t="shared" si="5"/>
        <v>0</v>
      </c>
      <c r="I50" s="49"/>
    </row>
    <row r="51" spans="1:9" ht="15" customHeight="1" thickBot="1">
      <c r="A51" s="30" t="s">
        <v>38</v>
      </c>
      <c r="B51" s="22">
        <f>C51+D51</f>
        <v>160968</v>
      </c>
      <c r="C51" s="69">
        <f aca="true" t="shared" si="12" ref="C51:H51">C5+C29</f>
        <v>117243</v>
      </c>
      <c r="D51" s="69">
        <f t="shared" si="12"/>
        <v>43725</v>
      </c>
      <c r="E51" s="69">
        <f t="shared" si="12"/>
        <v>210851</v>
      </c>
      <c r="F51" s="69">
        <f t="shared" si="12"/>
        <v>167126</v>
      </c>
      <c r="G51" s="69">
        <f t="shared" si="12"/>
        <v>43725</v>
      </c>
      <c r="H51" s="69">
        <f t="shared" si="12"/>
        <v>49883</v>
      </c>
      <c r="I51" s="70">
        <f t="shared" si="1"/>
        <v>30.989389195368023</v>
      </c>
    </row>
    <row r="52" ht="16.5" customHeight="1"/>
    <row r="53" ht="16.5" customHeight="1"/>
    <row r="54" ht="16.5" customHeight="1"/>
    <row r="55" ht="16.5" customHeight="1"/>
    <row r="56" ht="16.5" customHeight="1"/>
  </sheetData>
  <sheetProtection/>
  <mergeCells count="6">
    <mergeCell ref="A1:I1"/>
    <mergeCell ref="A2:G2"/>
    <mergeCell ref="A3:A4"/>
    <mergeCell ref="E3:G3"/>
    <mergeCell ref="B3:D3"/>
    <mergeCell ref="H3:I3"/>
  </mergeCells>
  <printOptions horizontalCentered="1"/>
  <pageMargins left="1.1023622047244095" right="0.7480314960629921" top="0.4724409448818898" bottom="0.5118110236220472" header="0.2755905511811024" footer="0.15748031496062992"/>
  <pageSetup firstPageNumber="1" useFirstPageNumber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Zero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15" sqref="R15"/>
    </sheetView>
  </sheetViews>
  <sheetFormatPr defaultColWidth="9.00390625" defaultRowHeight="14.25"/>
  <cols>
    <col min="1" max="1" width="24.00390625" style="0" customWidth="1"/>
    <col min="2" max="2" width="8.125" style="0" customWidth="1"/>
    <col min="3" max="7" width="7.625" style="0" customWidth="1"/>
    <col min="8" max="8" width="8.125" style="83" customWidth="1"/>
    <col min="9" max="13" width="7.625" style="0" customWidth="1"/>
    <col min="14" max="15" width="7.125" style="0" customWidth="1"/>
  </cols>
  <sheetData>
    <row r="1" spans="1:15" ht="18.75" customHeight="1">
      <c r="A1" s="152" t="s">
        <v>158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5" ht="14.25" customHeight="1" thickBot="1">
      <c r="A2" s="172" t="s">
        <v>47</v>
      </c>
      <c r="B2" s="173"/>
      <c r="C2" s="174"/>
      <c r="D2" s="174"/>
      <c r="E2" s="174"/>
      <c r="F2" s="174"/>
      <c r="G2" s="174"/>
      <c r="H2" s="79"/>
      <c r="I2" s="8"/>
      <c r="J2" s="8"/>
      <c r="K2" s="8"/>
      <c r="L2" s="8"/>
      <c r="M2" s="8"/>
      <c r="N2" s="29" t="s">
        <v>49</v>
      </c>
      <c r="O2" s="24" t="s">
        <v>50</v>
      </c>
    </row>
    <row r="3" spans="1:15" ht="15" customHeight="1">
      <c r="A3" s="154" t="s">
        <v>1</v>
      </c>
      <c r="B3" s="160" t="s">
        <v>152</v>
      </c>
      <c r="C3" s="161"/>
      <c r="D3" s="161"/>
      <c r="E3" s="161"/>
      <c r="F3" s="161"/>
      <c r="G3" s="162"/>
      <c r="H3" s="160" t="s">
        <v>153</v>
      </c>
      <c r="I3" s="161"/>
      <c r="J3" s="161"/>
      <c r="K3" s="161"/>
      <c r="L3" s="161"/>
      <c r="M3" s="162"/>
      <c r="N3" s="176" t="s">
        <v>4</v>
      </c>
      <c r="O3" s="159"/>
    </row>
    <row r="4" spans="1:15" ht="12.75" customHeight="1">
      <c r="A4" s="175"/>
      <c r="B4" s="170" t="s">
        <v>8</v>
      </c>
      <c r="C4" s="167" t="s">
        <v>3</v>
      </c>
      <c r="D4" s="167"/>
      <c r="E4" s="167"/>
      <c r="F4" s="167"/>
      <c r="G4" s="165" t="s">
        <v>89</v>
      </c>
      <c r="H4" s="163" t="s">
        <v>90</v>
      </c>
      <c r="I4" s="167" t="s">
        <v>3</v>
      </c>
      <c r="J4" s="167"/>
      <c r="K4" s="167"/>
      <c r="L4" s="167"/>
      <c r="M4" s="165" t="s">
        <v>89</v>
      </c>
      <c r="N4" s="167" t="s">
        <v>91</v>
      </c>
      <c r="O4" s="168" t="s">
        <v>92</v>
      </c>
    </row>
    <row r="5" spans="1:15" ht="18" customHeight="1">
      <c r="A5" s="155"/>
      <c r="B5" s="171"/>
      <c r="C5" s="63" t="s">
        <v>90</v>
      </c>
      <c r="D5" s="63" t="s">
        <v>93</v>
      </c>
      <c r="E5" s="63" t="s">
        <v>94</v>
      </c>
      <c r="F5" s="63" t="s">
        <v>95</v>
      </c>
      <c r="G5" s="166"/>
      <c r="H5" s="164"/>
      <c r="I5" s="63" t="s">
        <v>90</v>
      </c>
      <c r="J5" s="63" t="s">
        <v>93</v>
      </c>
      <c r="K5" s="63" t="s">
        <v>94</v>
      </c>
      <c r="L5" s="63" t="s">
        <v>95</v>
      </c>
      <c r="M5" s="166"/>
      <c r="N5" s="167"/>
      <c r="O5" s="169"/>
    </row>
    <row r="6" spans="1:15" ht="18" customHeight="1">
      <c r="A6" s="43" t="s">
        <v>88</v>
      </c>
      <c r="B6" s="54">
        <f>C6+G6</f>
        <v>124628</v>
      </c>
      <c r="C6" s="55">
        <f>SUM(C7:C28)</f>
        <v>98475</v>
      </c>
      <c r="D6" s="55">
        <f>SUM(D7:D28)</f>
        <v>98475</v>
      </c>
      <c r="E6" s="55">
        <f>SUM(E7:E28)</f>
        <v>0</v>
      </c>
      <c r="F6" s="55">
        <f>SUM(F7:F28)</f>
        <v>0</v>
      </c>
      <c r="G6" s="55">
        <f>SUM(G7:G28)</f>
        <v>26153</v>
      </c>
      <c r="H6" s="80">
        <f>I6+M6</f>
        <v>177477</v>
      </c>
      <c r="I6" s="55">
        <f aca="true" t="shared" si="0" ref="I6:N6">SUM(I7:I28)</f>
        <v>151324</v>
      </c>
      <c r="J6" s="55">
        <f t="shared" si="0"/>
        <v>101441</v>
      </c>
      <c r="K6" s="55">
        <f t="shared" si="0"/>
        <v>47947</v>
      </c>
      <c r="L6" s="55">
        <f t="shared" si="0"/>
        <v>1936</v>
      </c>
      <c r="M6" s="55">
        <f t="shared" si="0"/>
        <v>26153</v>
      </c>
      <c r="N6" s="55">
        <f t="shared" si="0"/>
        <v>52849</v>
      </c>
      <c r="O6" s="56">
        <f>N6/B6*100</f>
        <v>42.405398465834324</v>
      </c>
    </row>
    <row r="7" spans="1:15" ht="18" customHeight="1">
      <c r="A7" s="3" t="s">
        <v>0</v>
      </c>
      <c r="B7" s="50">
        <f>C7+G7</f>
        <v>15697</v>
      </c>
      <c r="C7" s="4">
        <f>SUM(D7:F7)</f>
        <v>11078</v>
      </c>
      <c r="D7" s="11">
        <v>11078</v>
      </c>
      <c r="E7" s="5"/>
      <c r="F7" s="5"/>
      <c r="G7" s="113">
        <v>4619</v>
      </c>
      <c r="H7" s="81">
        <f>I7+M7</f>
        <v>15785</v>
      </c>
      <c r="I7" s="4">
        <f>SUM(J7:L7)</f>
        <v>11166</v>
      </c>
      <c r="J7" s="11">
        <f>11078+13+5</f>
        <v>11096</v>
      </c>
      <c r="K7" s="5">
        <v>70</v>
      </c>
      <c r="L7" s="5"/>
      <c r="M7" s="113">
        <v>4619</v>
      </c>
      <c r="N7" s="4">
        <f>H7-B7</f>
        <v>88</v>
      </c>
      <c r="O7" s="49">
        <f>N7/B7*100</f>
        <v>0.5606166783461808</v>
      </c>
    </row>
    <row r="8" spans="1:15" ht="18" customHeight="1">
      <c r="A8" s="3" t="s">
        <v>54</v>
      </c>
      <c r="B8" s="50">
        <f aca="true" t="shared" si="1" ref="B8:B25">C8+G8</f>
        <v>20</v>
      </c>
      <c r="C8" s="4">
        <f aca="true" t="shared" si="2" ref="C8:C25">SUM(D8:F8)</f>
        <v>20</v>
      </c>
      <c r="D8" s="11">
        <v>20</v>
      </c>
      <c r="E8" s="5"/>
      <c r="F8" s="5"/>
      <c r="G8" s="113">
        <v>0</v>
      </c>
      <c r="H8" s="81">
        <f aca="true" t="shared" si="3" ref="H8:H25">I8+M8</f>
        <v>20</v>
      </c>
      <c r="I8" s="4">
        <f aca="true" t="shared" si="4" ref="I8:I25">SUM(J8:L8)</f>
        <v>20</v>
      </c>
      <c r="J8" s="11">
        <v>20</v>
      </c>
      <c r="K8" s="5"/>
      <c r="L8" s="5"/>
      <c r="M8" s="113">
        <v>0</v>
      </c>
      <c r="N8" s="4">
        <f aca="true" t="shared" si="5" ref="N8:N29">H8-B8</f>
        <v>0</v>
      </c>
      <c r="O8" s="49">
        <f aca="true" t="shared" si="6" ref="O8:O31">N8/B8*100</f>
        <v>0</v>
      </c>
    </row>
    <row r="9" spans="1:15" ht="18" customHeight="1">
      <c r="A9" s="3" t="s">
        <v>70</v>
      </c>
      <c r="B9" s="50">
        <f t="shared" si="1"/>
        <v>4378</v>
      </c>
      <c r="C9" s="4">
        <f t="shared" si="2"/>
        <v>4344</v>
      </c>
      <c r="D9" s="11">
        <v>4344</v>
      </c>
      <c r="E9" s="5"/>
      <c r="F9" s="5"/>
      <c r="G9" s="113">
        <v>34</v>
      </c>
      <c r="H9" s="81">
        <f t="shared" si="3"/>
        <v>5223</v>
      </c>
      <c r="I9" s="4">
        <f t="shared" si="4"/>
        <v>5189</v>
      </c>
      <c r="J9" s="11">
        <v>4344</v>
      </c>
      <c r="K9" s="5">
        <v>845</v>
      </c>
      <c r="L9" s="5"/>
      <c r="M9" s="113">
        <v>34</v>
      </c>
      <c r="N9" s="4">
        <f t="shared" si="5"/>
        <v>845</v>
      </c>
      <c r="O9" s="49">
        <f t="shared" si="6"/>
        <v>19.301050708085885</v>
      </c>
    </row>
    <row r="10" spans="1:15" ht="18" customHeight="1">
      <c r="A10" s="3" t="s">
        <v>55</v>
      </c>
      <c r="B10" s="50">
        <f t="shared" si="1"/>
        <v>23236</v>
      </c>
      <c r="C10" s="4">
        <f t="shared" si="2"/>
        <v>22406</v>
      </c>
      <c r="D10" s="11">
        <v>22406</v>
      </c>
      <c r="E10" s="5"/>
      <c r="F10" s="5"/>
      <c r="G10" s="113">
        <v>830</v>
      </c>
      <c r="H10" s="81">
        <f t="shared" si="3"/>
        <v>26782</v>
      </c>
      <c r="I10" s="4">
        <f t="shared" si="4"/>
        <v>25952</v>
      </c>
      <c r="J10" s="11">
        <v>22406</v>
      </c>
      <c r="K10" s="5">
        <v>3546</v>
      </c>
      <c r="L10" s="5"/>
      <c r="M10" s="113">
        <v>830</v>
      </c>
      <c r="N10" s="4">
        <f t="shared" si="5"/>
        <v>3546</v>
      </c>
      <c r="O10" s="49">
        <f t="shared" si="6"/>
        <v>15.260802203477365</v>
      </c>
    </row>
    <row r="11" spans="1:15" ht="18" customHeight="1">
      <c r="A11" s="3" t="s">
        <v>56</v>
      </c>
      <c r="B11" s="50">
        <f t="shared" si="1"/>
        <v>117</v>
      </c>
      <c r="C11" s="4">
        <f t="shared" si="2"/>
        <v>117</v>
      </c>
      <c r="D11" s="11">
        <v>117</v>
      </c>
      <c r="E11" s="5"/>
      <c r="F11" s="5"/>
      <c r="G11" s="113">
        <v>0</v>
      </c>
      <c r="H11" s="81">
        <f t="shared" si="3"/>
        <v>117</v>
      </c>
      <c r="I11" s="4">
        <f t="shared" si="4"/>
        <v>117</v>
      </c>
      <c r="J11" s="11">
        <v>117</v>
      </c>
      <c r="K11" s="5"/>
      <c r="L11" s="5"/>
      <c r="M11" s="113">
        <v>0</v>
      </c>
      <c r="N11" s="4">
        <f t="shared" si="5"/>
        <v>0</v>
      </c>
      <c r="O11" s="49">
        <f t="shared" si="6"/>
        <v>0</v>
      </c>
    </row>
    <row r="12" spans="1:15" ht="18" customHeight="1">
      <c r="A12" s="3" t="s">
        <v>99</v>
      </c>
      <c r="B12" s="50">
        <f t="shared" si="1"/>
        <v>1968</v>
      </c>
      <c r="C12" s="4">
        <f t="shared" si="2"/>
        <v>1968</v>
      </c>
      <c r="D12" s="11">
        <v>1968</v>
      </c>
      <c r="E12" s="5"/>
      <c r="F12" s="5"/>
      <c r="G12" s="113">
        <v>0</v>
      </c>
      <c r="H12" s="81">
        <f t="shared" si="3"/>
        <v>2391</v>
      </c>
      <c r="I12" s="4">
        <f t="shared" si="4"/>
        <v>2391</v>
      </c>
      <c r="J12" s="11">
        <v>1968</v>
      </c>
      <c r="K12" s="5">
        <v>423</v>
      </c>
      <c r="L12" s="5"/>
      <c r="M12" s="113">
        <v>0</v>
      </c>
      <c r="N12" s="4">
        <f t="shared" si="5"/>
        <v>423</v>
      </c>
      <c r="O12" s="49">
        <f t="shared" si="6"/>
        <v>21.49390243902439</v>
      </c>
    </row>
    <row r="13" spans="1:15" ht="18" customHeight="1">
      <c r="A13" s="3" t="s">
        <v>57</v>
      </c>
      <c r="B13" s="50">
        <f t="shared" si="1"/>
        <v>26252</v>
      </c>
      <c r="C13" s="4">
        <f t="shared" si="2"/>
        <v>25240</v>
      </c>
      <c r="D13" s="11">
        <v>25240</v>
      </c>
      <c r="E13" s="5"/>
      <c r="F13" s="5"/>
      <c r="G13" s="113">
        <v>1012</v>
      </c>
      <c r="H13" s="81">
        <f t="shared" si="3"/>
        <v>37982</v>
      </c>
      <c r="I13" s="4">
        <f t="shared" si="4"/>
        <v>36970</v>
      </c>
      <c r="J13" s="11">
        <f>25240+1447</f>
        <v>26687</v>
      </c>
      <c r="K13" s="5">
        <v>10283</v>
      </c>
      <c r="L13" s="5"/>
      <c r="M13" s="113">
        <v>1012</v>
      </c>
      <c r="N13" s="4">
        <f t="shared" si="5"/>
        <v>11730</v>
      </c>
      <c r="O13" s="49">
        <f t="shared" si="6"/>
        <v>44.682309919244254</v>
      </c>
    </row>
    <row r="14" spans="1:15" ht="18" customHeight="1">
      <c r="A14" s="3" t="s">
        <v>100</v>
      </c>
      <c r="B14" s="50">
        <f t="shared" si="1"/>
        <v>9704</v>
      </c>
      <c r="C14" s="4">
        <f t="shared" si="2"/>
        <v>8442</v>
      </c>
      <c r="D14" s="11">
        <v>8442</v>
      </c>
      <c r="E14" s="5"/>
      <c r="F14" s="5"/>
      <c r="G14" s="113">
        <v>1262</v>
      </c>
      <c r="H14" s="81">
        <f t="shared" si="3"/>
        <v>11522</v>
      </c>
      <c r="I14" s="4">
        <f t="shared" si="4"/>
        <v>10260</v>
      </c>
      <c r="J14" s="11">
        <v>8442</v>
      </c>
      <c r="K14" s="5">
        <v>1818</v>
      </c>
      <c r="L14" s="5"/>
      <c r="M14" s="113">
        <v>1262</v>
      </c>
      <c r="N14" s="4">
        <f t="shared" si="5"/>
        <v>1818</v>
      </c>
      <c r="O14" s="49">
        <f t="shared" si="6"/>
        <v>18.734542456718877</v>
      </c>
    </row>
    <row r="15" spans="1:15" ht="18" customHeight="1">
      <c r="A15" s="3" t="s">
        <v>62</v>
      </c>
      <c r="B15" s="50">
        <f t="shared" si="1"/>
        <v>311</v>
      </c>
      <c r="C15" s="4">
        <f t="shared" si="2"/>
        <v>235</v>
      </c>
      <c r="D15" s="11">
        <v>235</v>
      </c>
      <c r="E15" s="5"/>
      <c r="F15" s="5"/>
      <c r="G15" s="113">
        <v>76</v>
      </c>
      <c r="H15" s="81">
        <f t="shared" si="3"/>
        <v>3693</v>
      </c>
      <c r="I15" s="4">
        <f t="shared" si="4"/>
        <v>3617</v>
      </c>
      <c r="J15" s="11">
        <v>235</v>
      </c>
      <c r="K15" s="5">
        <v>3382</v>
      </c>
      <c r="L15" s="5"/>
      <c r="M15" s="113">
        <v>76</v>
      </c>
      <c r="N15" s="4">
        <f t="shared" si="5"/>
        <v>3382</v>
      </c>
      <c r="O15" s="49">
        <f t="shared" si="6"/>
        <v>1087.459807073955</v>
      </c>
    </row>
    <row r="16" spans="1:15" ht="18" customHeight="1">
      <c r="A16" s="3" t="s">
        <v>58</v>
      </c>
      <c r="B16" s="50">
        <f t="shared" si="1"/>
        <v>5456</v>
      </c>
      <c r="C16" s="4">
        <f t="shared" si="2"/>
        <v>1264</v>
      </c>
      <c r="D16" s="11">
        <v>1264</v>
      </c>
      <c r="E16" s="5"/>
      <c r="F16" s="5"/>
      <c r="G16" s="113">
        <v>4192</v>
      </c>
      <c r="H16" s="81">
        <f t="shared" si="3"/>
        <v>5456</v>
      </c>
      <c r="I16" s="4">
        <f t="shared" si="4"/>
        <v>1264</v>
      </c>
      <c r="J16" s="11">
        <v>1264</v>
      </c>
      <c r="K16" s="5"/>
      <c r="L16" s="5"/>
      <c r="M16" s="113">
        <v>4192</v>
      </c>
      <c r="N16" s="4">
        <f t="shared" si="5"/>
        <v>0</v>
      </c>
      <c r="O16" s="49">
        <f t="shared" si="6"/>
        <v>0</v>
      </c>
    </row>
    <row r="17" spans="1:15" ht="18" customHeight="1">
      <c r="A17" s="3" t="s">
        <v>59</v>
      </c>
      <c r="B17" s="50">
        <f t="shared" si="1"/>
        <v>20606</v>
      </c>
      <c r="C17" s="4">
        <f t="shared" si="2"/>
        <v>6934</v>
      </c>
      <c r="D17" s="11">
        <v>6934</v>
      </c>
      <c r="E17" s="5"/>
      <c r="F17" s="5"/>
      <c r="G17" s="113">
        <v>13672</v>
      </c>
      <c r="H17" s="81">
        <f t="shared" si="3"/>
        <v>42295</v>
      </c>
      <c r="I17" s="4">
        <f t="shared" si="4"/>
        <v>28623</v>
      </c>
      <c r="J17" s="11">
        <f>6934+616+686</f>
        <v>8236</v>
      </c>
      <c r="K17" s="5">
        <v>20387</v>
      </c>
      <c r="L17" s="5"/>
      <c r="M17" s="113">
        <v>13672</v>
      </c>
      <c r="N17" s="4">
        <f t="shared" si="5"/>
        <v>21689</v>
      </c>
      <c r="O17" s="49">
        <f t="shared" si="6"/>
        <v>105.2557507522081</v>
      </c>
    </row>
    <row r="18" spans="1:15" ht="18" customHeight="1">
      <c r="A18" s="3" t="s">
        <v>60</v>
      </c>
      <c r="B18" s="50">
        <f t="shared" si="1"/>
        <v>68</v>
      </c>
      <c r="C18" s="4">
        <f t="shared" si="2"/>
        <v>68</v>
      </c>
      <c r="D18" s="11">
        <v>68</v>
      </c>
      <c r="E18" s="5"/>
      <c r="F18" s="5"/>
      <c r="G18" s="116">
        <v>0</v>
      </c>
      <c r="H18" s="81">
        <f t="shared" si="3"/>
        <v>6584</v>
      </c>
      <c r="I18" s="4">
        <f t="shared" si="4"/>
        <v>6584</v>
      </c>
      <c r="J18" s="11">
        <v>68</v>
      </c>
      <c r="K18" s="5">
        <v>6516</v>
      </c>
      <c r="L18" s="5"/>
      <c r="M18" s="116">
        <v>0</v>
      </c>
      <c r="N18" s="4">
        <f t="shared" si="5"/>
        <v>6516</v>
      </c>
      <c r="O18" s="49">
        <f t="shared" si="6"/>
        <v>9582.35294117647</v>
      </c>
    </row>
    <row r="19" spans="1:15" ht="18" customHeight="1">
      <c r="A19" s="3" t="s">
        <v>67</v>
      </c>
      <c r="B19" s="50">
        <f t="shared" si="1"/>
        <v>302</v>
      </c>
      <c r="C19" s="4">
        <f t="shared" si="2"/>
        <v>102</v>
      </c>
      <c r="D19" s="11">
        <v>102</v>
      </c>
      <c r="E19" s="5"/>
      <c r="F19" s="5"/>
      <c r="G19" s="115">
        <v>200</v>
      </c>
      <c r="H19" s="81">
        <f t="shared" si="3"/>
        <v>302</v>
      </c>
      <c r="I19" s="4">
        <f t="shared" si="4"/>
        <v>102</v>
      </c>
      <c r="J19" s="11">
        <v>102</v>
      </c>
      <c r="K19" s="5"/>
      <c r="L19" s="5"/>
      <c r="M19" s="120">
        <v>200</v>
      </c>
      <c r="N19" s="4">
        <f t="shared" si="5"/>
        <v>0</v>
      </c>
      <c r="O19" s="49">
        <f t="shared" si="6"/>
        <v>0</v>
      </c>
    </row>
    <row r="20" spans="1:15" ht="18" customHeight="1">
      <c r="A20" s="3" t="s">
        <v>61</v>
      </c>
      <c r="B20" s="50">
        <f t="shared" si="1"/>
        <v>78</v>
      </c>
      <c r="C20" s="4">
        <f t="shared" si="2"/>
        <v>78</v>
      </c>
      <c r="D20" s="11">
        <v>78</v>
      </c>
      <c r="E20" s="5"/>
      <c r="F20" s="5"/>
      <c r="G20" s="117">
        <v>0</v>
      </c>
      <c r="H20" s="81">
        <f t="shared" si="3"/>
        <v>78</v>
      </c>
      <c r="I20" s="4">
        <f t="shared" si="4"/>
        <v>78</v>
      </c>
      <c r="J20" s="11">
        <v>78</v>
      </c>
      <c r="K20" s="5"/>
      <c r="L20" s="5"/>
      <c r="M20" s="117">
        <v>0</v>
      </c>
      <c r="N20" s="4">
        <f t="shared" si="5"/>
        <v>0</v>
      </c>
      <c r="O20" s="49">
        <f t="shared" si="6"/>
        <v>0</v>
      </c>
    </row>
    <row r="21" spans="1:15" ht="18" customHeight="1">
      <c r="A21" s="3" t="s">
        <v>101</v>
      </c>
      <c r="B21" s="50">
        <f t="shared" si="1"/>
        <v>227</v>
      </c>
      <c r="C21" s="4">
        <f>SUM(D21:F21)</f>
        <v>227</v>
      </c>
      <c r="D21" s="11">
        <v>227</v>
      </c>
      <c r="E21" s="5"/>
      <c r="F21" s="5"/>
      <c r="G21" s="117">
        <v>0</v>
      </c>
      <c r="H21" s="81">
        <f t="shared" si="3"/>
        <v>226</v>
      </c>
      <c r="I21" s="4">
        <f t="shared" si="4"/>
        <v>226</v>
      </c>
      <c r="J21" s="11">
        <v>226</v>
      </c>
      <c r="K21" s="5"/>
      <c r="L21" s="5"/>
      <c r="M21" s="117">
        <v>0</v>
      </c>
      <c r="N21" s="4">
        <f t="shared" si="5"/>
        <v>-1</v>
      </c>
      <c r="O21" s="49">
        <f t="shared" si="6"/>
        <v>-0.4405286343612335</v>
      </c>
    </row>
    <row r="22" spans="1:15" ht="18" customHeight="1">
      <c r="A22" s="3" t="s">
        <v>68</v>
      </c>
      <c r="B22" s="50">
        <f t="shared" si="1"/>
        <v>4973</v>
      </c>
      <c r="C22" s="4">
        <f t="shared" si="2"/>
        <v>4717</v>
      </c>
      <c r="D22" s="11">
        <v>4717</v>
      </c>
      <c r="E22" s="5"/>
      <c r="F22" s="5"/>
      <c r="G22" s="115">
        <v>256</v>
      </c>
      <c r="H22" s="81">
        <f t="shared" si="3"/>
        <v>5650</v>
      </c>
      <c r="I22" s="4">
        <f t="shared" si="4"/>
        <v>5394</v>
      </c>
      <c r="J22" s="11">
        <v>4717</v>
      </c>
      <c r="K22" s="5">
        <v>677</v>
      </c>
      <c r="L22" s="5"/>
      <c r="M22" s="120">
        <v>256</v>
      </c>
      <c r="N22" s="4">
        <f t="shared" si="5"/>
        <v>677</v>
      </c>
      <c r="O22" s="49">
        <f t="shared" si="6"/>
        <v>13.613512970038204</v>
      </c>
    </row>
    <row r="23" spans="1:15" ht="18" customHeight="1">
      <c r="A23" s="3" t="s">
        <v>69</v>
      </c>
      <c r="B23" s="50">
        <f t="shared" si="1"/>
        <v>94</v>
      </c>
      <c r="C23" s="4">
        <f t="shared" si="2"/>
        <v>94</v>
      </c>
      <c r="D23" s="11">
        <v>94</v>
      </c>
      <c r="E23" s="5"/>
      <c r="F23" s="5"/>
      <c r="G23" s="11"/>
      <c r="H23" s="81">
        <f t="shared" si="3"/>
        <v>94</v>
      </c>
      <c r="I23" s="4">
        <f t="shared" si="4"/>
        <v>94</v>
      </c>
      <c r="J23" s="11">
        <v>94</v>
      </c>
      <c r="K23" s="5"/>
      <c r="L23" s="5"/>
      <c r="M23" s="11"/>
      <c r="N23" s="4">
        <f t="shared" si="5"/>
        <v>0</v>
      </c>
      <c r="O23" s="49">
        <f t="shared" si="6"/>
        <v>0</v>
      </c>
    </row>
    <row r="24" spans="1:15" ht="18" customHeight="1">
      <c r="A24" s="3" t="s">
        <v>112</v>
      </c>
      <c r="B24" s="50">
        <f t="shared" si="1"/>
        <v>594</v>
      </c>
      <c r="C24" s="4">
        <f t="shared" si="2"/>
        <v>594</v>
      </c>
      <c r="D24" s="11">
        <v>594</v>
      </c>
      <c r="E24" s="5"/>
      <c r="F24" s="5"/>
      <c r="G24" s="11"/>
      <c r="H24" s="81">
        <f t="shared" si="3"/>
        <v>594</v>
      </c>
      <c r="I24" s="4">
        <f t="shared" si="4"/>
        <v>594</v>
      </c>
      <c r="J24" s="11">
        <v>594</v>
      </c>
      <c r="K24" s="5"/>
      <c r="L24" s="5"/>
      <c r="M24" s="11"/>
      <c r="N24" s="4">
        <f t="shared" si="5"/>
        <v>0</v>
      </c>
      <c r="O24" s="49">
        <f t="shared" si="6"/>
        <v>0</v>
      </c>
    </row>
    <row r="25" spans="1:15" ht="18" customHeight="1">
      <c r="A25" s="3" t="s">
        <v>96</v>
      </c>
      <c r="B25" s="50">
        <f t="shared" si="1"/>
        <v>1100</v>
      </c>
      <c r="C25" s="4">
        <f t="shared" si="2"/>
        <v>1100</v>
      </c>
      <c r="D25" s="11">
        <v>1100</v>
      </c>
      <c r="E25" s="5"/>
      <c r="F25" s="5"/>
      <c r="G25" s="11"/>
      <c r="H25" s="81">
        <f t="shared" si="3"/>
        <v>1300</v>
      </c>
      <c r="I25" s="4">
        <f t="shared" si="4"/>
        <v>1300</v>
      </c>
      <c r="J25" s="11">
        <f>1100+200</f>
        <v>1300</v>
      </c>
      <c r="K25" s="5"/>
      <c r="L25" s="5"/>
      <c r="M25" s="11"/>
      <c r="N25" s="4">
        <f t="shared" si="5"/>
        <v>200</v>
      </c>
      <c r="O25" s="49">
        <f t="shared" si="6"/>
        <v>18.181818181818183</v>
      </c>
    </row>
    <row r="26" spans="1:15" ht="18" customHeight="1">
      <c r="A26" s="3" t="s">
        <v>97</v>
      </c>
      <c r="B26" s="5">
        <f>C26+G26</f>
        <v>7825</v>
      </c>
      <c r="C26" s="4">
        <f>SUM(D26:F26)</f>
        <v>7825</v>
      </c>
      <c r="D26" s="11">
        <v>7825</v>
      </c>
      <c r="E26" s="5"/>
      <c r="F26" s="5"/>
      <c r="G26" s="11"/>
      <c r="H26" s="67">
        <f>I26+M26</f>
        <v>9761</v>
      </c>
      <c r="I26" s="4">
        <f>SUM(J26:L26)</f>
        <v>9761</v>
      </c>
      <c r="J26" s="11">
        <v>7825</v>
      </c>
      <c r="K26" s="5"/>
      <c r="L26" s="5">
        <v>1936</v>
      </c>
      <c r="M26" s="11"/>
      <c r="N26" s="4">
        <f>H26-B26</f>
        <v>1936</v>
      </c>
      <c r="O26" s="49">
        <f>N26/B26*100</f>
        <v>24.74121405750799</v>
      </c>
    </row>
    <row r="27" spans="1:15" ht="18" customHeight="1">
      <c r="A27" s="3" t="s">
        <v>170</v>
      </c>
      <c r="B27" s="5">
        <f>C27+G27</f>
        <v>1613</v>
      </c>
      <c r="C27" s="4">
        <f>SUM(D27:F27)</f>
        <v>1613</v>
      </c>
      <c r="D27" s="11">
        <v>1613</v>
      </c>
      <c r="E27" s="5"/>
      <c r="F27" s="5"/>
      <c r="G27" s="11"/>
      <c r="H27" s="67">
        <f>I27+M27</f>
        <v>1613</v>
      </c>
      <c r="I27" s="4">
        <f>SUM(J27:L27)</f>
        <v>1613</v>
      </c>
      <c r="J27" s="11">
        <v>1613</v>
      </c>
      <c r="K27" s="5"/>
      <c r="L27" s="5"/>
      <c r="M27" s="11"/>
      <c r="N27" s="4">
        <f>H27-B27</f>
        <v>0</v>
      </c>
      <c r="O27" s="49">
        <f>N27/B27*100</f>
        <v>0</v>
      </c>
    </row>
    <row r="28" spans="1:15" ht="18" customHeight="1">
      <c r="A28" s="3" t="s">
        <v>98</v>
      </c>
      <c r="B28" s="51">
        <f>C28+G28</f>
        <v>9</v>
      </c>
      <c r="C28" s="52">
        <f>SUM(D28:F28)</f>
        <v>9</v>
      </c>
      <c r="D28" s="11">
        <v>9</v>
      </c>
      <c r="E28" s="53"/>
      <c r="F28" s="53"/>
      <c r="G28" s="11"/>
      <c r="H28" s="67">
        <f>I28+M28</f>
        <v>9</v>
      </c>
      <c r="I28" s="52">
        <f>SUM(J28:L28)</f>
        <v>9</v>
      </c>
      <c r="J28" s="11">
        <v>9</v>
      </c>
      <c r="K28" s="53"/>
      <c r="L28" s="53"/>
      <c r="M28" s="11"/>
      <c r="N28" s="4">
        <f>H28-B28</f>
        <v>0</v>
      </c>
      <c r="O28" s="49">
        <f>N28/B28*100</f>
        <v>0</v>
      </c>
    </row>
    <row r="29" spans="1:15" ht="18" customHeight="1">
      <c r="A29" s="35" t="s">
        <v>160</v>
      </c>
      <c r="B29" s="57">
        <f>C29+G29</f>
        <v>36339</v>
      </c>
      <c r="C29" s="58">
        <f>SUM(D29:F29)</f>
        <v>18767</v>
      </c>
      <c r="D29" s="131">
        <v>18767</v>
      </c>
      <c r="E29" s="132"/>
      <c r="F29" s="132"/>
      <c r="G29" s="131">
        <v>17572</v>
      </c>
      <c r="H29" s="82">
        <f>I29+M29</f>
        <v>33373</v>
      </c>
      <c r="I29" s="58">
        <f>SUM(J29:L29)</f>
        <v>15801</v>
      </c>
      <c r="J29" s="131">
        <f>18767-2961-5</f>
        <v>15801</v>
      </c>
      <c r="K29" s="132"/>
      <c r="L29" s="132"/>
      <c r="M29" s="131">
        <v>17572</v>
      </c>
      <c r="N29" s="60">
        <f t="shared" si="5"/>
        <v>-2966</v>
      </c>
      <c r="O29" s="56">
        <f t="shared" si="6"/>
        <v>-8.16202977517268</v>
      </c>
    </row>
    <row r="30" spans="1:15" ht="18" customHeight="1">
      <c r="A30" s="119" t="s">
        <v>159</v>
      </c>
      <c r="B30" s="57">
        <f>C30+G30</f>
        <v>1</v>
      </c>
      <c r="C30" s="58">
        <f>SUM(D30:F30)</f>
        <v>1</v>
      </c>
      <c r="D30" s="133">
        <v>1</v>
      </c>
      <c r="E30" s="59"/>
      <c r="F30" s="59"/>
      <c r="G30" s="114"/>
      <c r="H30" s="82">
        <f>I30+M30</f>
        <v>1</v>
      </c>
      <c r="I30" s="58">
        <f>SUM(J30:L30)</f>
        <v>1</v>
      </c>
      <c r="J30" s="133">
        <v>1</v>
      </c>
      <c r="K30" s="59"/>
      <c r="L30" s="59"/>
      <c r="M30" s="106"/>
      <c r="N30" s="58"/>
      <c r="O30" s="107"/>
    </row>
    <row r="31" spans="1:15" ht="18" customHeight="1" thickBot="1">
      <c r="A31" s="12" t="s">
        <v>39</v>
      </c>
      <c r="B31" s="61">
        <f>B6+B29+B30</f>
        <v>160968</v>
      </c>
      <c r="C31" s="61">
        <f>C6+C29+C30</f>
        <v>117243</v>
      </c>
      <c r="D31" s="61">
        <f>D6+D29+D30</f>
        <v>117243</v>
      </c>
      <c r="E31" s="61">
        <f aca="true" t="shared" si="7" ref="E31:N31">E6+E29</f>
        <v>0</v>
      </c>
      <c r="F31" s="61">
        <f t="shared" si="7"/>
        <v>0</v>
      </c>
      <c r="G31" s="61">
        <f t="shared" si="7"/>
        <v>43725</v>
      </c>
      <c r="H31" s="61">
        <f>H6+H29+H30</f>
        <v>210851</v>
      </c>
      <c r="I31" s="61">
        <f>I6+I29+I30</f>
        <v>167126</v>
      </c>
      <c r="J31" s="61">
        <f>J6+J29+J30</f>
        <v>117243</v>
      </c>
      <c r="K31" s="61">
        <f t="shared" si="7"/>
        <v>47947</v>
      </c>
      <c r="L31" s="61">
        <f t="shared" si="7"/>
        <v>1936</v>
      </c>
      <c r="M31" s="61">
        <f t="shared" si="7"/>
        <v>43725</v>
      </c>
      <c r="N31" s="61">
        <f t="shared" si="7"/>
        <v>49883</v>
      </c>
      <c r="O31" s="62">
        <f t="shared" si="6"/>
        <v>30.989389195368023</v>
      </c>
    </row>
  </sheetData>
  <sheetProtection/>
  <mergeCells count="14">
    <mergeCell ref="N4:N5"/>
    <mergeCell ref="O4:O5"/>
    <mergeCell ref="B4:B5"/>
    <mergeCell ref="A1:O1"/>
    <mergeCell ref="A2:G2"/>
    <mergeCell ref="A3:A5"/>
    <mergeCell ref="N3:O3"/>
    <mergeCell ref="B3:G3"/>
    <mergeCell ref="H3:M3"/>
    <mergeCell ref="H4:H5"/>
    <mergeCell ref="M4:M5"/>
    <mergeCell ref="I4:L4"/>
    <mergeCell ref="C4:F4"/>
    <mergeCell ref="G4:G5"/>
  </mergeCells>
  <printOptions horizontalCentered="1"/>
  <pageMargins left="0.9055118110236221" right="0.5118110236220472" top="0.4724409448818898" bottom="0.35433070866141736" header="0.4724409448818898" footer="0.15748031496062992"/>
  <pageSetup firstPageNumber="3" useFirstPageNumber="1" fitToHeight="1" fitToWidth="1" horizontalDpi="600" verticalDpi="600" orientation="landscape" paperSize="9" scale="9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showZeros="0" zoomScalePageLayoutView="0" workbookViewId="0" topLeftCell="A1">
      <selection activeCell="N13" sqref="N13"/>
    </sheetView>
  </sheetViews>
  <sheetFormatPr defaultColWidth="9.00390625" defaultRowHeight="14.25"/>
  <cols>
    <col min="1" max="1" width="18.75390625" style="0" customWidth="1"/>
    <col min="2" max="2" width="11.25390625" style="0" customWidth="1"/>
    <col min="3" max="3" width="12.625" style="0" customWidth="1"/>
    <col min="4" max="4" width="12.125" style="0" customWidth="1"/>
    <col min="5" max="5" width="11.375" style="0" customWidth="1"/>
    <col min="6" max="6" width="11.875" style="0" customWidth="1"/>
    <col min="7" max="7" width="11.375" style="0" customWidth="1"/>
    <col min="8" max="8" width="11.625" style="0" customWidth="1"/>
    <col min="9" max="9" width="11.125" style="0" customWidth="1"/>
  </cols>
  <sheetData>
    <row r="1" spans="1:15" ht="20.25">
      <c r="A1" s="152" t="s">
        <v>163</v>
      </c>
      <c r="B1" s="152"/>
      <c r="C1" s="152"/>
      <c r="D1" s="152"/>
      <c r="E1" s="152"/>
      <c r="F1" s="152"/>
      <c r="G1" s="152"/>
      <c r="H1" s="152"/>
      <c r="I1" s="152"/>
      <c r="J1" s="105"/>
      <c r="K1" s="105"/>
      <c r="L1" s="105"/>
      <c r="M1" s="105"/>
      <c r="N1" s="105"/>
      <c r="O1" s="105"/>
    </row>
    <row r="2" spans="1:9" ht="15" thickBot="1">
      <c r="A2" s="13" t="s">
        <v>148</v>
      </c>
      <c r="B2" s="103"/>
      <c r="C2" s="104"/>
      <c r="D2" s="104"/>
      <c r="I2" s="104" t="s">
        <v>113</v>
      </c>
    </row>
    <row r="3" spans="1:9" ht="14.25">
      <c r="A3" s="177" t="s">
        <v>114</v>
      </c>
      <c r="B3" s="179" t="s">
        <v>175</v>
      </c>
      <c r="C3" s="179"/>
      <c r="D3" s="179" t="s">
        <v>115</v>
      </c>
      <c r="E3" s="179"/>
      <c r="F3" s="179" t="s">
        <v>173</v>
      </c>
      <c r="G3" s="179"/>
      <c r="H3" s="179" t="s">
        <v>174</v>
      </c>
      <c r="I3" s="180"/>
    </row>
    <row r="4" spans="1:9" ht="24">
      <c r="A4" s="178"/>
      <c r="B4" s="135" t="s">
        <v>116</v>
      </c>
      <c r="C4" s="135" t="s">
        <v>117</v>
      </c>
      <c r="D4" s="135" t="s">
        <v>116</v>
      </c>
      <c r="E4" s="135" t="s">
        <v>117</v>
      </c>
      <c r="F4" s="135" t="s">
        <v>116</v>
      </c>
      <c r="G4" s="135" t="s">
        <v>117</v>
      </c>
      <c r="H4" s="135" t="s">
        <v>116</v>
      </c>
      <c r="I4" s="147" t="s">
        <v>117</v>
      </c>
    </row>
    <row r="5" spans="1:9" ht="14.25">
      <c r="A5" s="136" t="s">
        <v>116</v>
      </c>
      <c r="B5" s="137">
        <f>B6+B11+B20+B23+B27+B31+B33</f>
        <v>124628</v>
      </c>
      <c r="C5" s="138">
        <f>C6+C11+C20+C23+C27+C31+C33</f>
        <v>70050</v>
      </c>
      <c r="D5" s="139">
        <f>D6+D11+D20+D23+D27+D31+D33</f>
        <v>127594</v>
      </c>
      <c r="E5" s="137">
        <f>E6+E11+E20+E23+E27+E31+E33</f>
        <v>73736</v>
      </c>
      <c r="F5" s="140">
        <f>D5-B5</f>
        <v>2966</v>
      </c>
      <c r="G5" s="140">
        <f>E5-C5</f>
        <v>3686</v>
      </c>
      <c r="H5" s="141">
        <f aca="true" t="shared" si="0" ref="H5:H35">F5/B5*100</f>
        <v>2.379882530410502</v>
      </c>
      <c r="I5" s="148">
        <f>G5/C5*100</f>
        <v>5.261955745895789</v>
      </c>
    </row>
    <row r="6" spans="1:9" ht="14.25">
      <c r="A6" s="142" t="s">
        <v>118</v>
      </c>
      <c r="B6" s="137">
        <f>SUM(B7:B10)</f>
        <v>19302</v>
      </c>
      <c r="C6" s="138">
        <f>SUM(C7:C10)</f>
        <v>19302</v>
      </c>
      <c r="D6" s="138">
        <f>SUM(D7:D10)</f>
        <v>22302</v>
      </c>
      <c r="E6" s="138">
        <f>SUM(E7:E10)</f>
        <v>22302</v>
      </c>
      <c r="F6" s="140">
        <f aca="true" t="shared" si="1" ref="F6:F35">D6-B6</f>
        <v>3000</v>
      </c>
      <c r="G6" s="140">
        <f aca="true" t="shared" si="2" ref="G6:G35">E6-C6</f>
        <v>3000</v>
      </c>
      <c r="H6" s="141">
        <f t="shared" si="0"/>
        <v>15.54243083618278</v>
      </c>
      <c r="I6" s="148">
        <f aca="true" t="shared" si="3" ref="I6:I30">G6/C6*100</f>
        <v>15.54243083618278</v>
      </c>
    </row>
    <row r="7" spans="1:9" ht="14.25">
      <c r="A7" s="143" t="s">
        <v>119</v>
      </c>
      <c r="B7" s="138">
        <v>15385</v>
      </c>
      <c r="C7" s="138">
        <v>15385</v>
      </c>
      <c r="D7" s="138">
        <v>15385</v>
      </c>
      <c r="E7" s="138">
        <v>15385</v>
      </c>
      <c r="F7" s="140">
        <f t="shared" si="1"/>
        <v>0</v>
      </c>
      <c r="G7" s="140">
        <f t="shared" si="2"/>
        <v>0</v>
      </c>
      <c r="H7" s="141">
        <f t="shared" si="0"/>
        <v>0</v>
      </c>
      <c r="I7" s="148">
        <f t="shared" si="3"/>
        <v>0</v>
      </c>
    </row>
    <row r="8" spans="1:9" ht="14.25">
      <c r="A8" s="143" t="s">
        <v>120</v>
      </c>
      <c r="B8" s="138">
        <v>2272</v>
      </c>
      <c r="C8" s="138">
        <v>2272</v>
      </c>
      <c r="D8" s="138">
        <v>5272</v>
      </c>
      <c r="E8" s="138">
        <v>5272</v>
      </c>
      <c r="F8" s="140">
        <f t="shared" si="1"/>
        <v>3000</v>
      </c>
      <c r="G8" s="140">
        <f t="shared" si="2"/>
        <v>3000</v>
      </c>
      <c r="H8" s="141">
        <f t="shared" si="0"/>
        <v>132.04225352112675</v>
      </c>
      <c r="I8" s="148">
        <f t="shared" si="3"/>
        <v>132.04225352112675</v>
      </c>
    </row>
    <row r="9" spans="1:9" ht="14.25">
      <c r="A9" s="143" t="s">
        <v>121</v>
      </c>
      <c r="B9" s="138">
        <v>972</v>
      </c>
      <c r="C9" s="138">
        <v>972</v>
      </c>
      <c r="D9" s="138">
        <v>972</v>
      </c>
      <c r="E9" s="138">
        <v>972</v>
      </c>
      <c r="F9" s="140">
        <f t="shared" si="1"/>
        <v>0</v>
      </c>
      <c r="G9" s="140">
        <f t="shared" si="2"/>
        <v>0</v>
      </c>
      <c r="H9" s="141">
        <f t="shared" si="0"/>
        <v>0</v>
      </c>
      <c r="I9" s="148">
        <f t="shared" si="3"/>
        <v>0</v>
      </c>
    </row>
    <row r="10" spans="1:9" ht="14.25">
      <c r="A10" s="143" t="s">
        <v>122</v>
      </c>
      <c r="B10" s="138">
        <v>673</v>
      </c>
      <c r="C10" s="138">
        <v>673</v>
      </c>
      <c r="D10" s="138">
        <v>673</v>
      </c>
      <c r="E10" s="138">
        <v>673</v>
      </c>
      <c r="F10" s="140">
        <f t="shared" si="1"/>
        <v>0</v>
      </c>
      <c r="G10" s="140">
        <f t="shared" si="2"/>
        <v>0</v>
      </c>
      <c r="H10" s="141">
        <f t="shared" si="0"/>
        <v>0</v>
      </c>
      <c r="I10" s="148">
        <f t="shared" si="3"/>
        <v>0</v>
      </c>
    </row>
    <row r="11" spans="1:9" ht="14.25">
      <c r="A11" s="142" t="s">
        <v>123</v>
      </c>
      <c r="B11" s="137">
        <f>SUM(B12:B19)</f>
        <v>14871</v>
      </c>
      <c r="C11" s="138">
        <f>SUM(C12:C19)</f>
        <v>4555</v>
      </c>
      <c r="D11" s="138">
        <f>SUM(D12:D19)</f>
        <v>15089</v>
      </c>
      <c r="E11" s="138">
        <f>SUM(E12:E19)</f>
        <v>4555</v>
      </c>
      <c r="F11" s="140">
        <f t="shared" si="1"/>
        <v>218</v>
      </c>
      <c r="G11" s="140">
        <f t="shared" si="2"/>
        <v>0</v>
      </c>
      <c r="H11" s="141">
        <f t="shared" si="0"/>
        <v>1.4659404209535338</v>
      </c>
      <c r="I11" s="148">
        <f t="shared" si="3"/>
        <v>0</v>
      </c>
    </row>
    <row r="12" spans="1:9" ht="14.25">
      <c r="A12" s="143" t="s">
        <v>124</v>
      </c>
      <c r="B12" s="138">
        <f>3721</f>
        <v>3721</v>
      </c>
      <c r="C12" s="138">
        <v>3721</v>
      </c>
      <c r="D12" s="138">
        <f>3721+13+5</f>
        <v>3739</v>
      </c>
      <c r="E12" s="138">
        <v>3721</v>
      </c>
      <c r="F12" s="140">
        <f t="shared" si="1"/>
        <v>18</v>
      </c>
      <c r="G12" s="140">
        <f t="shared" si="2"/>
        <v>0</v>
      </c>
      <c r="H12" s="141">
        <f t="shared" si="0"/>
        <v>0.4837409298575652</v>
      </c>
      <c r="I12" s="148">
        <f t="shared" si="3"/>
        <v>0</v>
      </c>
    </row>
    <row r="13" spans="1:9" ht="14.25">
      <c r="A13" s="143" t="s">
        <v>125</v>
      </c>
      <c r="B13" s="138">
        <v>5</v>
      </c>
      <c r="C13" s="138">
        <v>5</v>
      </c>
      <c r="D13" s="138">
        <v>5</v>
      </c>
      <c r="E13" s="138">
        <v>5</v>
      </c>
      <c r="F13" s="140">
        <f t="shared" si="1"/>
        <v>0</v>
      </c>
      <c r="G13" s="140">
        <f t="shared" si="2"/>
        <v>0</v>
      </c>
      <c r="H13" s="141">
        <f t="shared" si="0"/>
        <v>0</v>
      </c>
      <c r="I13" s="148">
        <f t="shared" si="3"/>
        <v>0</v>
      </c>
    </row>
    <row r="14" spans="1:9" ht="14.25">
      <c r="A14" s="143" t="s">
        <v>126</v>
      </c>
      <c r="B14" s="138">
        <v>16</v>
      </c>
      <c r="C14" s="138">
        <v>16</v>
      </c>
      <c r="D14" s="138">
        <v>16</v>
      </c>
      <c r="E14" s="138">
        <v>16</v>
      </c>
      <c r="F14" s="140">
        <f t="shared" si="1"/>
        <v>0</v>
      </c>
      <c r="G14" s="140">
        <f t="shared" si="2"/>
        <v>0</v>
      </c>
      <c r="H14" s="141">
        <f t="shared" si="0"/>
        <v>0</v>
      </c>
      <c r="I14" s="148">
        <f t="shared" si="3"/>
        <v>0</v>
      </c>
    </row>
    <row r="15" spans="1:9" ht="14.25">
      <c r="A15" s="143" t="s">
        <v>127</v>
      </c>
      <c r="B15" s="138"/>
      <c r="C15" s="138"/>
      <c r="D15" s="138"/>
      <c r="E15" s="138"/>
      <c r="F15" s="140">
        <f t="shared" si="1"/>
        <v>0</v>
      </c>
      <c r="G15" s="140">
        <f t="shared" si="2"/>
        <v>0</v>
      </c>
      <c r="H15" s="141"/>
      <c r="I15" s="148"/>
    </row>
    <row r="16" spans="1:9" ht="14.25">
      <c r="A16" s="143" t="s">
        <v>128</v>
      </c>
      <c r="B16" s="138">
        <v>65</v>
      </c>
      <c r="C16" s="138">
        <v>65</v>
      </c>
      <c r="D16" s="138">
        <v>65</v>
      </c>
      <c r="E16" s="138">
        <v>65</v>
      </c>
      <c r="F16" s="140">
        <f t="shared" si="1"/>
        <v>0</v>
      </c>
      <c r="G16" s="140">
        <f t="shared" si="2"/>
        <v>0</v>
      </c>
      <c r="H16" s="141">
        <f t="shared" si="0"/>
        <v>0</v>
      </c>
      <c r="I16" s="148">
        <f t="shared" si="3"/>
        <v>0</v>
      </c>
    </row>
    <row r="17" spans="1:9" ht="14.25">
      <c r="A17" s="143" t="s">
        <v>129</v>
      </c>
      <c r="B17" s="138">
        <v>472</v>
      </c>
      <c r="C17" s="138">
        <v>472</v>
      </c>
      <c r="D17" s="138">
        <v>472</v>
      </c>
      <c r="E17" s="138">
        <v>472</v>
      </c>
      <c r="F17" s="140">
        <f t="shared" si="1"/>
        <v>0</v>
      </c>
      <c r="G17" s="140">
        <f t="shared" si="2"/>
        <v>0</v>
      </c>
      <c r="H17" s="141">
        <f t="shared" si="0"/>
        <v>0</v>
      </c>
      <c r="I17" s="148">
        <f t="shared" si="3"/>
        <v>0</v>
      </c>
    </row>
    <row r="18" spans="1:9" ht="14.25">
      <c r="A18" s="143" t="s">
        <v>130</v>
      </c>
      <c r="B18" s="138">
        <v>162</v>
      </c>
      <c r="C18" s="138">
        <v>162</v>
      </c>
      <c r="D18" s="138">
        <v>162</v>
      </c>
      <c r="E18" s="138">
        <v>162</v>
      </c>
      <c r="F18" s="140">
        <f t="shared" si="1"/>
        <v>0</v>
      </c>
      <c r="G18" s="140">
        <f t="shared" si="2"/>
        <v>0</v>
      </c>
      <c r="H18" s="141">
        <f t="shared" si="0"/>
        <v>0</v>
      </c>
      <c r="I18" s="148">
        <f t="shared" si="3"/>
        <v>0</v>
      </c>
    </row>
    <row r="19" spans="1:9" ht="14.25">
      <c r="A19" s="143" t="s">
        <v>131</v>
      </c>
      <c r="B19" s="138">
        <f>114+10316</f>
        <v>10430</v>
      </c>
      <c r="C19" s="138">
        <v>114</v>
      </c>
      <c r="D19" s="138">
        <f>114+10316+200</f>
        <v>10630</v>
      </c>
      <c r="E19" s="138">
        <v>114</v>
      </c>
      <c r="F19" s="140">
        <f t="shared" si="1"/>
        <v>200</v>
      </c>
      <c r="G19" s="140">
        <f t="shared" si="2"/>
        <v>0</v>
      </c>
      <c r="H19" s="141">
        <f t="shared" si="0"/>
        <v>1.9175455417066156</v>
      </c>
      <c r="I19" s="148">
        <f t="shared" si="3"/>
        <v>0</v>
      </c>
    </row>
    <row r="20" spans="1:9" ht="14.25">
      <c r="A20" s="142" t="s">
        <v>132</v>
      </c>
      <c r="B20" s="137">
        <f>SUM(B21:B22)</f>
        <v>19464</v>
      </c>
      <c r="C20" s="138">
        <f>SUM(C21:C22)</f>
        <v>0</v>
      </c>
      <c r="D20" s="139">
        <f>SUM(D21:D22)</f>
        <v>19464</v>
      </c>
      <c r="E20" s="137">
        <f>SUM(E21:E22)</f>
        <v>0</v>
      </c>
      <c r="F20" s="140">
        <f t="shared" si="1"/>
        <v>0</v>
      </c>
      <c r="G20" s="140">
        <f t="shared" si="2"/>
        <v>0</v>
      </c>
      <c r="H20" s="141">
        <f t="shared" si="0"/>
        <v>0</v>
      </c>
      <c r="I20" s="148"/>
    </row>
    <row r="21" spans="1:9" ht="14.25">
      <c r="A21" s="143" t="s">
        <v>133</v>
      </c>
      <c r="B21" s="137">
        <v>15782</v>
      </c>
      <c r="C21" s="138">
        <v>0</v>
      </c>
      <c r="D21" s="137">
        <v>15782</v>
      </c>
      <c r="E21" s="137">
        <v>0</v>
      </c>
      <c r="F21" s="140">
        <f t="shared" si="1"/>
        <v>0</v>
      </c>
      <c r="G21" s="140">
        <f t="shared" si="2"/>
        <v>0</v>
      </c>
      <c r="H21" s="141">
        <f t="shared" si="0"/>
        <v>0</v>
      </c>
      <c r="I21" s="148"/>
    </row>
    <row r="22" spans="1:9" ht="14.25">
      <c r="A22" s="143" t="s">
        <v>134</v>
      </c>
      <c r="B22" s="137">
        <f>19464-15782</f>
        <v>3682</v>
      </c>
      <c r="C22" s="138">
        <v>0</v>
      </c>
      <c r="D22" s="137">
        <f>19464-15782</f>
        <v>3682</v>
      </c>
      <c r="E22" s="137"/>
      <c r="F22" s="140">
        <f t="shared" si="1"/>
        <v>0</v>
      </c>
      <c r="G22" s="140">
        <f t="shared" si="2"/>
        <v>0</v>
      </c>
      <c r="H22" s="141">
        <f t="shared" si="0"/>
        <v>0</v>
      </c>
      <c r="I22" s="148"/>
    </row>
    <row r="23" spans="1:9" ht="14.25">
      <c r="A23" s="142" t="s">
        <v>135</v>
      </c>
      <c r="B23" s="137">
        <f>SUM(B24:B26)</f>
        <v>38937</v>
      </c>
      <c r="C23" s="138">
        <f>SUM(C24:C26)</f>
        <v>38937</v>
      </c>
      <c r="D23" s="139">
        <f>SUM(D24:D26)</f>
        <v>39623</v>
      </c>
      <c r="E23" s="137">
        <f>SUM(E24:E26)</f>
        <v>39623</v>
      </c>
      <c r="F23" s="140">
        <f t="shared" si="1"/>
        <v>686</v>
      </c>
      <c r="G23" s="140">
        <f t="shared" si="2"/>
        <v>686</v>
      </c>
      <c r="H23" s="141">
        <f t="shared" si="0"/>
        <v>1.7618203765056375</v>
      </c>
      <c r="I23" s="148">
        <f t="shared" si="3"/>
        <v>1.7618203765056375</v>
      </c>
    </row>
    <row r="24" spans="1:9" ht="14.25">
      <c r="A24" s="143" t="s">
        <v>136</v>
      </c>
      <c r="B24" s="137">
        <v>36478</v>
      </c>
      <c r="C24" s="137">
        <v>36478</v>
      </c>
      <c r="D24" s="137">
        <f>36478+686</f>
        <v>37164</v>
      </c>
      <c r="E24" s="137">
        <f>36478+686</f>
        <v>37164</v>
      </c>
      <c r="F24" s="140">
        <f t="shared" si="1"/>
        <v>686</v>
      </c>
      <c r="G24" s="140">
        <f t="shared" si="2"/>
        <v>686</v>
      </c>
      <c r="H24" s="141">
        <f t="shared" si="0"/>
        <v>1.880585558418773</v>
      </c>
      <c r="I24" s="148">
        <f t="shared" si="3"/>
        <v>1.880585558418773</v>
      </c>
    </row>
    <row r="25" spans="1:9" ht="14.25">
      <c r="A25" s="143" t="s">
        <v>137</v>
      </c>
      <c r="B25" s="138">
        <v>2459</v>
      </c>
      <c r="C25" s="138">
        <v>2459</v>
      </c>
      <c r="D25" s="138">
        <v>2459</v>
      </c>
      <c r="E25" s="138">
        <v>2459</v>
      </c>
      <c r="F25" s="140">
        <f t="shared" si="1"/>
        <v>0</v>
      </c>
      <c r="G25" s="140">
        <f t="shared" si="2"/>
        <v>0</v>
      </c>
      <c r="H25" s="141">
        <f t="shared" si="0"/>
        <v>0</v>
      </c>
      <c r="I25" s="148">
        <f t="shared" si="3"/>
        <v>0</v>
      </c>
    </row>
    <row r="26" spans="1:9" ht="14.25">
      <c r="A26" s="143" t="s">
        <v>138</v>
      </c>
      <c r="B26" s="137"/>
      <c r="C26" s="138"/>
      <c r="D26" s="137"/>
      <c r="E26" s="138"/>
      <c r="F26" s="140">
        <f t="shared" si="1"/>
        <v>0</v>
      </c>
      <c r="G26" s="140">
        <f t="shared" si="2"/>
        <v>0</v>
      </c>
      <c r="H26" s="141"/>
      <c r="I26" s="148"/>
    </row>
    <row r="27" spans="1:9" ht="14.25">
      <c r="A27" s="142" t="s">
        <v>139</v>
      </c>
      <c r="B27" s="137">
        <f>SUM(B28:B30)</f>
        <v>15747</v>
      </c>
      <c r="C27" s="138">
        <f>SUM(C28:C30)</f>
        <v>7256</v>
      </c>
      <c r="D27" s="139">
        <f>SUM(D28:D30)</f>
        <v>16809</v>
      </c>
      <c r="E27" s="137">
        <f>SUM(E28:E30)</f>
        <v>7256</v>
      </c>
      <c r="F27" s="140">
        <f t="shared" si="1"/>
        <v>1062</v>
      </c>
      <c r="G27" s="140">
        <f t="shared" si="2"/>
        <v>0</v>
      </c>
      <c r="H27" s="141">
        <f t="shared" si="0"/>
        <v>6.7441417412840545</v>
      </c>
      <c r="I27" s="148">
        <f t="shared" si="3"/>
        <v>0</v>
      </c>
    </row>
    <row r="28" spans="1:9" ht="14.25">
      <c r="A28" s="143" t="s">
        <v>140</v>
      </c>
      <c r="B28" s="137">
        <f>6735+7919+4</f>
        <v>14658</v>
      </c>
      <c r="C28" s="138">
        <v>6739</v>
      </c>
      <c r="D28" s="137">
        <f>6735+7919+447+615+4</f>
        <v>15720</v>
      </c>
      <c r="E28" s="138">
        <v>6739</v>
      </c>
      <c r="F28" s="140">
        <f t="shared" si="1"/>
        <v>1062</v>
      </c>
      <c r="G28" s="140">
        <f t="shared" si="2"/>
        <v>0</v>
      </c>
      <c r="H28" s="141">
        <f t="shared" si="0"/>
        <v>7.245190339746213</v>
      </c>
      <c r="I28" s="148">
        <f t="shared" si="3"/>
        <v>0</v>
      </c>
    </row>
    <row r="29" spans="1:9" ht="14.25">
      <c r="A29" s="143" t="s">
        <v>141</v>
      </c>
      <c r="B29" s="137">
        <v>494</v>
      </c>
      <c r="C29" s="138">
        <v>494</v>
      </c>
      <c r="D29" s="137">
        <v>494</v>
      </c>
      <c r="E29" s="138">
        <v>494</v>
      </c>
      <c r="F29" s="140">
        <f t="shared" si="1"/>
        <v>0</v>
      </c>
      <c r="G29" s="140">
        <f t="shared" si="2"/>
        <v>0</v>
      </c>
      <c r="H29" s="141">
        <f t="shared" si="0"/>
        <v>0</v>
      </c>
      <c r="I29" s="148">
        <f t="shared" si="3"/>
        <v>0</v>
      </c>
    </row>
    <row r="30" spans="1:9" ht="14.25">
      <c r="A30" s="143" t="s">
        <v>142</v>
      </c>
      <c r="B30" s="137">
        <v>595</v>
      </c>
      <c r="C30" s="138">
        <v>23</v>
      </c>
      <c r="D30" s="137">
        <v>595</v>
      </c>
      <c r="E30" s="138">
        <v>23</v>
      </c>
      <c r="F30" s="140">
        <f t="shared" si="1"/>
        <v>0</v>
      </c>
      <c r="G30" s="140">
        <f t="shared" si="2"/>
        <v>0</v>
      </c>
      <c r="H30" s="141">
        <f t="shared" si="0"/>
        <v>0</v>
      </c>
      <c r="I30" s="148">
        <f t="shared" si="3"/>
        <v>0</v>
      </c>
    </row>
    <row r="31" spans="1:9" ht="14.25">
      <c r="A31" s="142" t="s">
        <v>143</v>
      </c>
      <c r="B31" s="137">
        <f>SUM(B32:B32)</f>
        <v>14685</v>
      </c>
      <c r="C31" s="137">
        <f>SUM(C32:C32)</f>
        <v>0</v>
      </c>
      <c r="D31" s="137">
        <f>SUM(D32:D32)</f>
        <v>12685</v>
      </c>
      <c r="E31" s="137">
        <f>SUM(E32:E32)</f>
        <v>0</v>
      </c>
      <c r="F31" s="140">
        <f t="shared" si="1"/>
        <v>-2000</v>
      </c>
      <c r="G31" s="140">
        <f t="shared" si="2"/>
        <v>0</v>
      </c>
      <c r="H31" s="141">
        <f t="shared" si="0"/>
        <v>-13.619339462036093</v>
      </c>
      <c r="I31" s="148"/>
    </row>
    <row r="32" spans="1:9" ht="14.25">
      <c r="A32" s="143" t="s">
        <v>144</v>
      </c>
      <c r="B32" s="137">
        <f>12380+958+1347</f>
        <v>14685</v>
      </c>
      <c r="C32" s="138"/>
      <c r="D32" s="137">
        <f>10380+958+1347</f>
        <v>12685</v>
      </c>
      <c r="E32" s="137"/>
      <c r="F32" s="140">
        <f t="shared" si="1"/>
        <v>-2000</v>
      </c>
      <c r="G32" s="140">
        <f t="shared" si="2"/>
        <v>0</v>
      </c>
      <c r="H32" s="141">
        <f t="shared" si="0"/>
        <v>-13.619339462036093</v>
      </c>
      <c r="I32" s="148"/>
    </row>
    <row r="33" spans="1:9" ht="14.25">
      <c r="A33" s="142" t="s">
        <v>145</v>
      </c>
      <c r="B33" s="137">
        <f>SUM(B34:B35)</f>
        <v>1622</v>
      </c>
      <c r="C33" s="138">
        <f>SUM(C34:C35)</f>
        <v>0</v>
      </c>
      <c r="D33" s="137">
        <f>SUM(D34:D35)</f>
        <v>1622</v>
      </c>
      <c r="E33" s="137">
        <f>SUM(E34:E35)</f>
        <v>0</v>
      </c>
      <c r="F33" s="140">
        <f t="shared" si="1"/>
        <v>0</v>
      </c>
      <c r="G33" s="140">
        <f t="shared" si="2"/>
        <v>0</v>
      </c>
      <c r="H33" s="141">
        <f t="shared" si="0"/>
        <v>0</v>
      </c>
      <c r="I33" s="148"/>
    </row>
    <row r="34" spans="1:9" ht="14.25">
      <c r="A34" s="143" t="s">
        <v>146</v>
      </c>
      <c r="B34" s="137">
        <v>1613</v>
      </c>
      <c r="C34" s="138">
        <v>0</v>
      </c>
      <c r="D34" s="137">
        <v>1613</v>
      </c>
      <c r="E34" s="137">
        <v>0</v>
      </c>
      <c r="F34" s="140">
        <f t="shared" si="1"/>
        <v>0</v>
      </c>
      <c r="G34" s="140">
        <f t="shared" si="2"/>
        <v>0</v>
      </c>
      <c r="H34" s="141">
        <f t="shared" si="0"/>
        <v>0</v>
      </c>
      <c r="I34" s="148"/>
    </row>
    <row r="35" spans="1:9" ht="15" thickBot="1">
      <c r="A35" s="144" t="s">
        <v>147</v>
      </c>
      <c r="B35" s="145">
        <v>9</v>
      </c>
      <c r="C35" s="146">
        <v>0</v>
      </c>
      <c r="D35" s="145">
        <v>9</v>
      </c>
      <c r="E35" s="145">
        <v>0</v>
      </c>
      <c r="F35" s="149">
        <f t="shared" si="1"/>
        <v>0</v>
      </c>
      <c r="G35" s="149">
        <f t="shared" si="2"/>
        <v>0</v>
      </c>
      <c r="H35" s="150">
        <f t="shared" si="0"/>
        <v>0</v>
      </c>
      <c r="I35" s="151"/>
    </row>
  </sheetData>
  <sheetProtection/>
  <mergeCells count="6">
    <mergeCell ref="A3:A4"/>
    <mergeCell ref="B3:C3"/>
    <mergeCell ref="D3:E3"/>
    <mergeCell ref="F3:G3"/>
    <mergeCell ref="H3:I3"/>
    <mergeCell ref="A1:I1"/>
  </mergeCells>
  <printOptions/>
  <pageMargins left="1.3779527559055118" right="0.7086614173228347" top="0.2362204724409449" bottom="0.3937007874015748" header="0.31496062992125984" footer="0.31496062992125984"/>
  <pageSetup horizontalDpi="600" verticalDpi="600" orientation="landscape" paperSize="9" r:id="rId1"/>
  <headerFooter>
    <oddFooter>&amp;C4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showZeros="0" zoomScalePageLayoutView="0" workbookViewId="0" topLeftCell="A1">
      <selection activeCell="B8" sqref="B8"/>
    </sheetView>
  </sheetViews>
  <sheetFormatPr defaultColWidth="9.00390625" defaultRowHeight="14.25"/>
  <cols>
    <col min="1" max="1" width="33.875" style="0" customWidth="1"/>
    <col min="2" max="2" width="15.375" style="0" customWidth="1"/>
    <col min="3" max="3" width="16.25390625" style="83" customWidth="1"/>
    <col min="4" max="4" width="14.625" style="0" customWidth="1"/>
    <col min="5" max="5" width="12.625" style="0" customWidth="1"/>
  </cols>
  <sheetData>
    <row r="1" spans="1:5" ht="33" customHeight="1">
      <c r="A1" s="181" t="s">
        <v>161</v>
      </c>
      <c r="B1" s="181"/>
      <c r="C1" s="181"/>
      <c r="D1" s="181"/>
      <c r="E1" s="181"/>
    </row>
    <row r="2" spans="1:5" ht="25.5" customHeight="1" thickBot="1">
      <c r="A2" s="24" t="s">
        <v>149</v>
      </c>
      <c r="B2" s="1"/>
      <c r="C2" s="88"/>
      <c r="D2" s="1"/>
      <c r="E2" s="13" t="s">
        <v>7</v>
      </c>
    </row>
    <row r="3" spans="1:6" ht="23.25" customHeight="1">
      <c r="A3" s="154" t="s">
        <v>40</v>
      </c>
      <c r="B3" s="97" t="s">
        <v>152</v>
      </c>
      <c r="C3" s="98" t="s">
        <v>153</v>
      </c>
      <c r="D3" s="182" t="s">
        <v>154</v>
      </c>
      <c r="E3" s="183"/>
      <c r="F3" s="14"/>
    </row>
    <row r="4" spans="1:6" ht="23.25" customHeight="1">
      <c r="A4" s="155"/>
      <c r="B4" s="63" t="s">
        <v>9</v>
      </c>
      <c r="C4" s="84" t="s">
        <v>9</v>
      </c>
      <c r="D4" s="64" t="s">
        <v>11</v>
      </c>
      <c r="E4" s="77" t="s">
        <v>45</v>
      </c>
      <c r="F4" s="14"/>
    </row>
    <row r="5" spans="1:5" ht="19.5" customHeight="1">
      <c r="A5" s="32" t="s">
        <v>53</v>
      </c>
      <c r="B5" s="4">
        <f>SUM(B6:B10)</f>
        <v>8042</v>
      </c>
      <c r="C5" s="86">
        <f>SUM(C6:C10)</f>
        <v>8042</v>
      </c>
      <c r="D5" s="4">
        <f>SUM(D6:D10)</f>
        <v>0</v>
      </c>
      <c r="E5" s="20">
        <f aca="true" t="shared" si="0" ref="E5:E10">D5/B5*100</f>
        <v>0</v>
      </c>
    </row>
    <row r="6" spans="1:5" ht="19.5" customHeight="1">
      <c r="A6" s="17" t="s">
        <v>79</v>
      </c>
      <c r="B6" s="4">
        <v>5944</v>
      </c>
      <c r="C6" s="4">
        <v>5944</v>
      </c>
      <c r="D6" s="5">
        <f>C6-B6</f>
        <v>0</v>
      </c>
      <c r="E6" s="18">
        <f t="shared" si="0"/>
        <v>0</v>
      </c>
    </row>
    <row r="7" spans="1:5" ht="19.5" customHeight="1">
      <c r="A7" s="17" t="s">
        <v>80</v>
      </c>
      <c r="B7" s="4">
        <v>314</v>
      </c>
      <c r="C7" s="4">
        <v>314</v>
      </c>
      <c r="D7" s="5">
        <f aca="true" t="shared" si="1" ref="D7:D17">C7-B7</f>
        <v>0</v>
      </c>
      <c r="E7" s="18">
        <f t="shared" si="0"/>
        <v>0</v>
      </c>
    </row>
    <row r="8" spans="1:5" ht="19.5" customHeight="1">
      <c r="A8" s="19" t="s">
        <v>81</v>
      </c>
      <c r="B8" s="4">
        <v>16</v>
      </c>
      <c r="C8" s="4">
        <v>16</v>
      </c>
      <c r="D8" s="5">
        <f t="shared" si="1"/>
        <v>0</v>
      </c>
      <c r="E8" s="20">
        <f t="shared" si="0"/>
        <v>0</v>
      </c>
    </row>
    <row r="9" spans="1:5" ht="19.5" customHeight="1">
      <c r="A9" s="17" t="s">
        <v>82</v>
      </c>
      <c r="B9" s="4">
        <v>1664</v>
      </c>
      <c r="C9" s="4">
        <v>1664</v>
      </c>
      <c r="D9" s="5">
        <f t="shared" si="1"/>
        <v>0</v>
      </c>
      <c r="E9" s="20">
        <f t="shared" si="0"/>
        <v>0</v>
      </c>
    </row>
    <row r="10" spans="1:5" ht="19.5" customHeight="1">
      <c r="A10" s="19" t="s">
        <v>83</v>
      </c>
      <c r="B10" s="4">
        <v>104</v>
      </c>
      <c r="C10" s="4">
        <v>104</v>
      </c>
      <c r="D10" s="5">
        <f t="shared" si="1"/>
        <v>0</v>
      </c>
      <c r="E10" s="20">
        <f t="shared" si="0"/>
        <v>0</v>
      </c>
    </row>
    <row r="11" spans="1:5" ht="19.5" customHeight="1">
      <c r="A11" s="41" t="s">
        <v>84</v>
      </c>
      <c r="B11" s="4"/>
      <c r="C11" s="89">
        <v>1006</v>
      </c>
      <c r="D11" s="5">
        <f t="shared" si="1"/>
        <v>1006</v>
      </c>
      <c r="E11" s="20"/>
    </row>
    <row r="12" spans="1:5" ht="19.5" customHeight="1">
      <c r="A12" s="19"/>
      <c r="B12" s="4"/>
      <c r="C12" s="90"/>
      <c r="D12" s="5">
        <f t="shared" si="1"/>
        <v>0</v>
      </c>
      <c r="E12" s="20"/>
    </row>
    <row r="13" spans="1:5" ht="19.5" customHeight="1">
      <c r="A13" s="21"/>
      <c r="B13" s="4"/>
      <c r="C13" s="91"/>
      <c r="D13" s="5">
        <f t="shared" si="1"/>
        <v>0</v>
      </c>
      <c r="E13" s="20"/>
    </row>
    <row r="14" spans="1:5" ht="19.5" customHeight="1">
      <c r="A14" s="21"/>
      <c r="B14" s="4"/>
      <c r="C14" s="92"/>
      <c r="D14" s="5">
        <f t="shared" si="1"/>
        <v>0</v>
      </c>
      <c r="E14" s="20"/>
    </row>
    <row r="15" spans="1:5" ht="19.5" customHeight="1">
      <c r="A15" s="41" t="s">
        <v>85</v>
      </c>
      <c r="B15" s="4"/>
      <c r="C15" s="92"/>
      <c r="D15" s="5">
        <f t="shared" si="1"/>
        <v>0</v>
      </c>
      <c r="E15" s="20"/>
    </row>
    <row r="16" spans="1:5" ht="19.5" customHeight="1">
      <c r="A16" s="33"/>
      <c r="B16" s="4"/>
      <c r="C16" s="67"/>
      <c r="D16" s="5">
        <f t="shared" si="1"/>
        <v>0</v>
      </c>
      <c r="E16" s="20"/>
    </row>
    <row r="17" spans="1:5" s="16" customFormat="1" ht="19.5" customHeight="1" thickBot="1">
      <c r="A17" s="12" t="s">
        <v>38</v>
      </c>
      <c r="B17" s="22">
        <f>B5+B15+B16</f>
        <v>8042</v>
      </c>
      <c r="C17" s="93">
        <f>C5+C15+C16+C11</f>
        <v>9048</v>
      </c>
      <c r="D17" s="74">
        <f t="shared" si="1"/>
        <v>1006</v>
      </c>
      <c r="E17" s="73">
        <f>D17/B17*100</f>
        <v>12.509326038298932</v>
      </c>
    </row>
  </sheetData>
  <sheetProtection/>
  <mergeCells count="3">
    <mergeCell ref="A1:E1"/>
    <mergeCell ref="D3:E3"/>
    <mergeCell ref="A3:A4"/>
  </mergeCells>
  <printOptions/>
  <pageMargins left="1.7716535433070868" right="0.7480314960629921" top="0.4724409448818898" bottom="0.6299212598425197" header="0.5118110236220472" footer="0.2755905511811024"/>
  <pageSetup firstPageNumber="5" useFirstPageNumber="1"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Zeros="0" zoomScalePageLayoutView="0" workbookViewId="0" topLeftCell="A1">
      <selection activeCell="O15" sqref="O15"/>
    </sheetView>
  </sheetViews>
  <sheetFormatPr defaultColWidth="9.00390625" defaultRowHeight="14.25"/>
  <cols>
    <col min="1" max="1" width="43.50390625" style="0" customWidth="1"/>
    <col min="2" max="4" width="9.625" style="0" customWidth="1"/>
    <col min="5" max="5" width="9.625" style="83" customWidth="1"/>
    <col min="6" max="10" width="9.625" style="0" customWidth="1"/>
  </cols>
  <sheetData>
    <row r="1" spans="1:10" ht="33" customHeight="1">
      <c r="A1" s="181" t="s">
        <v>162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30" customHeight="1" thickBot="1">
      <c r="A2" s="24" t="s">
        <v>150</v>
      </c>
      <c r="B2" s="1"/>
      <c r="C2" s="1"/>
      <c r="D2" s="1"/>
      <c r="E2" s="88"/>
      <c r="H2" s="13"/>
      <c r="J2" s="13" t="s">
        <v>44</v>
      </c>
    </row>
    <row r="3" spans="1:10" ht="25.5" customHeight="1">
      <c r="A3" s="154" t="s">
        <v>1</v>
      </c>
      <c r="B3" s="182" t="s">
        <v>152</v>
      </c>
      <c r="C3" s="184"/>
      <c r="D3" s="184"/>
      <c r="E3" s="156" t="s">
        <v>153</v>
      </c>
      <c r="F3" s="157"/>
      <c r="G3" s="157"/>
      <c r="H3" s="158"/>
      <c r="I3" s="182" t="s">
        <v>154</v>
      </c>
      <c r="J3" s="183"/>
    </row>
    <row r="4" spans="1:10" ht="16.5" customHeight="1">
      <c r="A4" s="155"/>
      <c r="B4" s="64" t="s">
        <v>8</v>
      </c>
      <c r="C4" s="75" t="s">
        <v>41</v>
      </c>
      <c r="D4" s="76" t="s">
        <v>42</v>
      </c>
      <c r="E4" s="94" t="s">
        <v>8</v>
      </c>
      <c r="F4" s="75" t="s">
        <v>41</v>
      </c>
      <c r="G4" s="75" t="s">
        <v>51</v>
      </c>
      <c r="H4" s="75" t="s">
        <v>42</v>
      </c>
      <c r="I4" s="64" t="s">
        <v>11</v>
      </c>
      <c r="J4" s="77" t="s">
        <v>45</v>
      </c>
    </row>
    <row r="5" spans="1:10" ht="16.5" customHeight="1">
      <c r="A5" s="6" t="s">
        <v>52</v>
      </c>
      <c r="B5" s="126">
        <f aca="true" t="shared" si="0" ref="B5:H5">B6+B8+B10+B16+B18+B20</f>
        <v>8041</v>
      </c>
      <c r="C5" s="126">
        <f t="shared" si="0"/>
        <v>8041</v>
      </c>
      <c r="D5" s="126">
        <f t="shared" si="0"/>
        <v>0</v>
      </c>
      <c r="E5" s="126">
        <f t="shared" si="0"/>
        <v>9047</v>
      </c>
      <c r="F5" s="126">
        <f t="shared" si="0"/>
        <v>8041</v>
      </c>
      <c r="G5" s="126">
        <f t="shared" si="0"/>
        <v>1006</v>
      </c>
      <c r="H5" s="126">
        <f t="shared" si="0"/>
        <v>0</v>
      </c>
      <c r="I5" s="45">
        <f aca="true" t="shared" si="1" ref="I5:I24">E5-B5</f>
        <v>1006</v>
      </c>
      <c r="J5" s="46">
        <f>I5/B5*100</f>
        <v>12.510881731127968</v>
      </c>
    </row>
    <row r="6" spans="1:10" ht="16.5" customHeight="1">
      <c r="A6" s="100" t="s">
        <v>107</v>
      </c>
      <c r="B6" s="44"/>
      <c r="C6" s="44"/>
      <c r="D6" s="44"/>
      <c r="E6" s="95"/>
      <c r="F6" s="44"/>
      <c r="G6" s="102"/>
      <c r="H6" s="44"/>
      <c r="I6" s="45">
        <f t="shared" si="1"/>
        <v>0</v>
      </c>
      <c r="J6" s="46"/>
    </row>
    <row r="7" spans="1:10" ht="16.5" customHeight="1">
      <c r="A7" s="100" t="s">
        <v>111</v>
      </c>
      <c r="B7" s="44"/>
      <c r="C7" s="44"/>
      <c r="D7" s="44"/>
      <c r="E7" s="95"/>
      <c r="F7" s="44"/>
      <c r="G7" s="102"/>
      <c r="H7" s="44"/>
      <c r="I7" s="45">
        <f t="shared" si="1"/>
        <v>0</v>
      </c>
      <c r="J7" s="46"/>
    </row>
    <row r="8" spans="1:10" ht="16.5" customHeight="1">
      <c r="A8" s="100" t="s">
        <v>108</v>
      </c>
      <c r="B8" s="31"/>
      <c r="C8" s="31"/>
      <c r="D8" s="31"/>
      <c r="E8" s="96">
        <f aca="true" t="shared" si="2" ref="E8:E19">F8+G8+H8</f>
        <v>1002</v>
      </c>
      <c r="F8" s="31"/>
      <c r="G8" s="31">
        <f>G9</f>
        <v>1002</v>
      </c>
      <c r="H8" s="31"/>
      <c r="I8" s="134">
        <f t="shared" si="1"/>
        <v>1002</v>
      </c>
      <c r="J8" s="46"/>
    </row>
    <row r="9" spans="1:10" ht="16.5" customHeight="1">
      <c r="A9" s="47" t="s">
        <v>86</v>
      </c>
      <c r="B9" s="31"/>
      <c r="C9" s="31"/>
      <c r="D9" s="31"/>
      <c r="E9" s="96">
        <f t="shared" si="2"/>
        <v>1002</v>
      </c>
      <c r="F9" s="31"/>
      <c r="G9" s="31">
        <v>1002</v>
      </c>
      <c r="H9" s="31"/>
      <c r="I9" s="134">
        <f t="shared" si="1"/>
        <v>1002</v>
      </c>
      <c r="J9" s="46"/>
    </row>
    <row r="10" spans="1:10" ht="16.5" customHeight="1">
      <c r="A10" s="101" t="s">
        <v>109</v>
      </c>
      <c r="B10" s="11">
        <f aca="true" t="shared" si="3" ref="B10:B24">C10+D10</f>
        <v>7040</v>
      </c>
      <c r="C10" s="5">
        <f>SUM(C11:C15)</f>
        <v>7040</v>
      </c>
      <c r="D10" s="11">
        <f>SUM(D11:D14)</f>
        <v>0</v>
      </c>
      <c r="E10" s="96">
        <f t="shared" si="2"/>
        <v>7040</v>
      </c>
      <c r="F10" s="5">
        <f>SUM(F11:F15)</f>
        <v>7040</v>
      </c>
      <c r="G10" s="5"/>
      <c r="H10" s="5">
        <f>SUM(H11:H14)</f>
        <v>0</v>
      </c>
      <c r="I10" s="134">
        <f t="shared" si="1"/>
        <v>0</v>
      </c>
      <c r="J10" s="46">
        <f aca="true" t="shared" si="4" ref="J10:J24">I10/B10*100</f>
        <v>0</v>
      </c>
    </row>
    <row r="11" spans="1:10" ht="16.5" customHeight="1">
      <c r="A11" s="99" t="s">
        <v>102</v>
      </c>
      <c r="B11" s="11">
        <f t="shared" si="3"/>
        <v>4942</v>
      </c>
      <c r="C11" s="4">
        <v>4942</v>
      </c>
      <c r="D11" s="11"/>
      <c r="E11" s="96">
        <f t="shared" si="2"/>
        <v>4942</v>
      </c>
      <c r="F11" s="4">
        <v>4942</v>
      </c>
      <c r="G11" s="4"/>
      <c r="H11" s="7"/>
      <c r="I11" s="134">
        <f t="shared" si="1"/>
        <v>0</v>
      </c>
      <c r="J11" s="46">
        <f t="shared" si="4"/>
        <v>0</v>
      </c>
    </row>
    <row r="12" spans="1:10" ht="16.5" customHeight="1">
      <c r="A12" s="99" t="s">
        <v>103</v>
      </c>
      <c r="B12" s="11">
        <f t="shared" si="3"/>
        <v>314</v>
      </c>
      <c r="C12" s="4">
        <v>314</v>
      </c>
      <c r="D12" s="11"/>
      <c r="E12" s="96">
        <f t="shared" si="2"/>
        <v>314</v>
      </c>
      <c r="F12" s="4">
        <v>314</v>
      </c>
      <c r="G12" s="4"/>
      <c r="H12" s="7"/>
      <c r="I12" s="134">
        <f t="shared" si="1"/>
        <v>0</v>
      </c>
      <c r="J12" s="46">
        <f t="shared" si="4"/>
        <v>0</v>
      </c>
    </row>
    <row r="13" spans="1:10" ht="16.5" customHeight="1">
      <c r="A13" s="99" t="s">
        <v>104</v>
      </c>
      <c r="B13" s="11">
        <f t="shared" si="3"/>
        <v>16</v>
      </c>
      <c r="C13" s="4">
        <v>16</v>
      </c>
      <c r="D13" s="11"/>
      <c r="E13" s="96">
        <f t="shared" si="2"/>
        <v>16</v>
      </c>
      <c r="F13" s="4">
        <v>16</v>
      </c>
      <c r="G13" s="4"/>
      <c r="H13" s="7"/>
      <c r="I13" s="134">
        <f t="shared" si="1"/>
        <v>0</v>
      </c>
      <c r="J13" s="46">
        <f t="shared" si="4"/>
        <v>0</v>
      </c>
    </row>
    <row r="14" spans="1:10" ht="16.5" customHeight="1">
      <c r="A14" s="99" t="s">
        <v>105</v>
      </c>
      <c r="B14" s="11">
        <f t="shared" si="3"/>
        <v>1664</v>
      </c>
      <c r="C14" s="4">
        <v>1664</v>
      </c>
      <c r="D14" s="11"/>
      <c r="E14" s="96">
        <f t="shared" si="2"/>
        <v>1664</v>
      </c>
      <c r="F14" s="4">
        <v>1664</v>
      </c>
      <c r="G14" s="4"/>
      <c r="H14" s="7"/>
      <c r="I14" s="134">
        <f t="shared" si="1"/>
        <v>0</v>
      </c>
      <c r="J14" s="46">
        <f t="shared" si="4"/>
        <v>0</v>
      </c>
    </row>
    <row r="15" spans="1:10" ht="16.5" customHeight="1">
      <c r="A15" s="99" t="s">
        <v>106</v>
      </c>
      <c r="B15" s="11">
        <f t="shared" si="3"/>
        <v>104</v>
      </c>
      <c r="C15" s="4">
        <v>104</v>
      </c>
      <c r="D15" s="11">
        <f>SUM(D16:D17)</f>
        <v>0</v>
      </c>
      <c r="E15" s="96">
        <f t="shared" si="2"/>
        <v>104</v>
      </c>
      <c r="F15" s="4">
        <v>104</v>
      </c>
      <c r="G15" s="4"/>
      <c r="H15" s="5">
        <f>SUM(H16:H17)</f>
        <v>0</v>
      </c>
      <c r="I15" s="134">
        <f t="shared" si="1"/>
        <v>0</v>
      </c>
      <c r="J15" s="46">
        <f t="shared" si="4"/>
        <v>0</v>
      </c>
    </row>
    <row r="16" spans="1:10" ht="16.5" customHeight="1">
      <c r="A16" s="101" t="s">
        <v>110</v>
      </c>
      <c r="B16" s="11"/>
      <c r="C16" s="5"/>
      <c r="D16" s="11"/>
      <c r="E16" s="96">
        <f t="shared" si="2"/>
        <v>4</v>
      </c>
      <c r="F16" s="5"/>
      <c r="G16" s="5">
        <f>G17</f>
        <v>4</v>
      </c>
      <c r="H16" s="7"/>
      <c r="I16" s="134">
        <f t="shared" si="1"/>
        <v>4</v>
      </c>
      <c r="J16" s="46"/>
    </row>
    <row r="17" spans="1:10" ht="16.5" customHeight="1">
      <c r="A17" s="48" t="s">
        <v>87</v>
      </c>
      <c r="B17" s="11"/>
      <c r="C17" s="5"/>
      <c r="D17" s="11"/>
      <c r="E17" s="96">
        <f t="shared" si="2"/>
        <v>4</v>
      </c>
      <c r="F17" s="5"/>
      <c r="G17" s="5">
        <v>4</v>
      </c>
      <c r="H17" s="7"/>
      <c r="I17" s="134">
        <f t="shared" si="1"/>
        <v>4</v>
      </c>
      <c r="J17" s="46"/>
    </row>
    <row r="18" spans="1:10" ht="16.5" customHeight="1">
      <c r="A18" s="125" t="s">
        <v>166</v>
      </c>
      <c r="B18" s="5">
        <f aca="true" t="shared" si="5" ref="B18:H18">B19</f>
        <v>999</v>
      </c>
      <c r="C18" s="5">
        <f t="shared" si="5"/>
        <v>999</v>
      </c>
      <c r="D18" s="5">
        <f t="shared" si="5"/>
        <v>0</v>
      </c>
      <c r="E18" s="5">
        <f t="shared" si="5"/>
        <v>999</v>
      </c>
      <c r="F18" s="5">
        <f t="shared" si="5"/>
        <v>999</v>
      </c>
      <c r="G18" s="5">
        <f t="shared" si="5"/>
        <v>0</v>
      </c>
      <c r="H18" s="5">
        <f t="shared" si="5"/>
        <v>0</v>
      </c>
      <c r="I18" s="45">
        <f t="shared" si="1"/>
        <v>0</v>
      </c>
      <c r="J18" s="46">
        <f t="shared" si="4"/>
        <v>0</v>
      </c>
    </row>
    <row r="19" spans="1:10" ht="16.5" customHeight="1">
      <c r="A19" s="3" t="s">
        <v>164</v>
      </c>
      <c r="B19" s="11">
        <f t="shared" si="3"/>
        <v>999</v>
      </c>
      <c r="C19" s="122">
        <v>999</v>
      </c>
      <c r="D19" s="7"/>
      <c r="E19" s="96">
        <f t="shared" si="2"/>
        <v>999</v>
      </c>
      <c r="F19" s="122">
        <v>999</v>
      </c>
      <c r="G19" s="7"/>
      <c r="H19" s="7"/>
      <c r="I19" s="45">
        <f t="shared" si="1"/>
        <v>0</v>
      </c>
      <c r="J19" s="46">
        <f t="shared" si="4"/>
        <v>0</v>
      </c>
    </row>
    <row r="20" spans="1:10" ht="16.5" customHeight="1">
      <c r="A20" s="124" t="s">
        <v>167</v>
      </c>
      <c r="B20" s="15">
        <f aca="true" t="shared" si="6" ref="B20:H20">B21</f>
        <v>2</v>
      </c>
      <c r="C20" s="15">
        <f t="shared" si="6"/>
        <v>2</v>
      </c>
      <c r="D20" s="15">
        <f t="shared" si="6"/>
        <v>0</v>
      </c>
      <c r="E20" s="15">
        <f t="shared" si="6"/>
        <v>2</v>
      </c>
      <c r="F20" s="15">
        <f t="shared" si="6"/>
        <v>2</v>
      </c>
      <c r="G20" s="15">
        <f t="shared" si="6"/>
        <v>0</v>
      </c>
      <c r="H20" s="15">
        <f t="shared" si="6"/>
        <v>0</v>
      </c>
      <c r="I20" s="45">
        <f t="shared" si="1"/>
        <v>0</v>
      </c>
      <c r="J20" s="46">
        <f t="shared" si="4"/>
        <v>0</v>
      </c>
    </row>
    <row r="21" spans="1:10" ht="16.5" customHeight="1">
      <c r="A21" s="125" t="s">
        <v>165</v>
      </c>
      <c r="B21" s="121">
        <f t="shared" si="3"/>
        <v>2</v>
      </c>
      <c r="C21" s="118">
        <v>2</v>
      </c>
      <c r="D21" s="122"/>
      <c r="E21" s="123">
        <f>H21+F21</f>
        <v>2</v>
      </c>
      <c r="F21" s="122">
        <v>2</v>
      </c>
      <c r="G21" s="78"/>
      <c r="H21" s="78"/>
      <c r="I21" s="45">
        <f t="shared" si="1"/>
        <v>0</v>
      </c>
      <c r="J21" s="46">
        <f t="shared" si="4"/>
        <v>0</v>
      </c>
    </row>
    <row r="22" spans="1:10" ht="16.5" customHeight="1">
      <c r="A22" s="127"/>
      <c r="B22" s="121">
        <f t="shared" si="3"/>
        <v>0</v>
      </c>
      <c r="C22" s="118"/>
      <c r="D22" s="118"/>
      <c r="E22" s="123">
        <f>H22+F22</f>
        <v>0</v>
      </c>
      <c r="F22" s="118"/>
      <c r="G22" s="114"/>
      <c r="H22" s="114"/>
      <c r="I22" s="45">
        <f t="shared" si="1"/>
        <v>0</v>
      </c>
      <c r="J22" s="46"/>
    </row>
    <row r="23" spans="1:10" ht="16.5" customHeight="1">
      <c r="A23" s="129" t="s">
        <v>168</v>
      </c>
      <c r="B23" s="121">
        <f t="shared" si="3"/>
        <v>1</v>
      </c>
      <c r="C23" s="118">
        <f>C24</f>
        <v>1</v>
      </c>
      <c r="D23" s="118">
        <f>D24</f>
        <v>0</v>
      </c>
      <c r="E23" s="123">
        <f>H23+F23</f>
        <v>1</v>
      </c>
      <c r="F23" s="118">
        <f>F24</f>
        <v>1</v>
      </c>
      <c r="G23" s="118">
        <f>G24</f>
        <v>0</v>
      </c>
      <c r="H23" s="118">
        <f>H24</f>
        <v>0</v>
      </c>
      <c r="I23" s="45">
        <f t="shared" si="1"/>
        <v>0</v>
      </c>
      <c r="J23" s="46">
        <f t="shared" si="4"/>
        <v>0</v>
      </c>
    </row>
    <row r="24" spans="1:10" ht="16.5" customHeight="1">
      <c r="A24" s="125" t="s">
        <v>169</v>
      </c>
      <c r="B24" s="121">
        <f t="shared" si="3"/>
        <v>1</v>
      </c>
      <c r="C24" s="118">
        <v>1</v>
      </c>
      <c r="D24" s="118"/>
      <c r="E24" s="123">
        <f>H24+F24</f>
        <v>1</v>
      </c>
      <c r="F24" s="118">
        <v>1</v>
      </c>
      <c r="G24" s="114"/>
      <c r="H24" s="114"/>
      <c r="I24" s="45">
        <f t="shared" si="1"/>
        <v>0</v>
      </c>
      <c r="J24" s="46">
        <f t="shared" si="4"/>
        <v>0</v>
      </c>
    </row>
    <row r="25" spans="1:10" ht="16.5" customHeight="1">
      <c r="A25" s="127"/>
      <c r="B25" s="128"/>
      <c r="C25" s="118"/>
      <c r="D25" s="118"/>
      <c r="E25" s="123">
        <f>H25+F25</f>
        <v>0</v>
      </c>
      <c r="F25" s="118"/>
      <c r="G25" s="114"/>
      <c r="H25" s="114"/>
      <c r="I25" s="114"/>
      <c r="J25" s="108"/>
    </row>
    <row r="26" spans="1:10" s="16" customFormat="1" ht="16.5" customHeight="1" thickBot="1">
      <c r="A26" s="12" t="s">
        <v>43</v>
      </c>
      <c r="B26" s="23">
        <f>B5+B23</f>
        <v>8042</v>
      </c>
      <c r="C26" s="23">
        <f>C5+C23</f>
        <v>8042</v>
      </c>
      <c r="D26" s="23">
        <f aca="true" t="shared" si="7" ref="D26:J26">D5+D23</f>
        <v>0</v>
      </c>
      <c r="E26" s="23">
        <f t="shared" si="7"/>
        <v>9048</v>
      </c>
      <c r="F26" s="23">
        <f t="shared" si="7"/>
        <v>8042</v>
      </c>
      <c r="G26" s="23">
        <f t="shared" si="7"/>
        <v>1006</v>
      </c>
      <c r="H26" s="23">
        <f t="shared" si="7"/>
        <v>0</v>
      </c>
      <c r="I26" s="23">
        <f t="shared" si="7"/>
        <v>1006</v>
      </c>
      <c r="J26" s="130">
        <f t="shared" si="7"/>
        <v>12.510881731127968</v>
      </c>
    </row>
  </sheetData>
  <sheetProtection/>
  <mergeCells count="5">
    <mergeCell ref="E3:H3"/>
    <mergeCell ref="A3:A4"/>
    <mergeCell ref="I3:J3"/>
    <mergeCell ref="A1:J1"/>
    <mergeCell ref="B3:D3"/>
  </mergeCells>
  <printOptions/>
  <pageMargins left="0.8661417322834646" right="0.4330708661417323" top="0.4724409448818898" bottom="0.6299212598425197" header="0.5118110236220472" footer="0.2755905511811024"/>
  <pageSetup firstPageNumber="6" useFirstPageNumber="1" fitToHeight="1" fitToWidth="1" horizontalDpi="600" verticalDpi="60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2020-04-20T07:48:56Z</cp:lastPrinted>
  <dcterms:created xsi:type="dcterms:W3CDTF">2008-12-08T00:00:17Z</dcterms:created>
  <dcterms:modified xsi:type="dcterms:W3CDTF">2020-05-28T05:25:37Z</dcterms:modified>
  <cp:category/>
  <cp:version/>
  <cp:contentType/>
  <cp:contentStatus/>
</cp:coreProperties>
</file>