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tabRatio="896" firstSheet="6" activeTab="7"/>
  </bookViews>
  <sheets>
    <sheet name="一般公共预算公开目录" sheetId="1" r:id="rId1"/>
    <sheet name="1一般公共预算收入" sheetId="2" r:id="rId2"/>
    <sheet name="2一般公共预算支出" sheetId="3" r:id="rId3"/>
    <sheet name="3一般公共预算支出（功能）" sheetId="4" r:id="rId4"/>
    <sheet name="4一般公共预算平衡" sheetId="5" r:id="rId5"/>
    <sheet name="5一般公共预算基本支出（政府经济分类）" sheetId="6" r:id="rId6"/>
    <sheet name="6一般公共预算基本支出（部门经济分类）" sheetId="7" r:id="rId7"/>
    <sheet name="7一般公共预算转移支付补助预算表" sheetId="8" r:id="rId8"/>
    <sheet name="8政府一般债务限额和余额" sheetId="9" r:id="rId9"/>
    <sheet name="9“三公”经费预算汇总表" sheetId="10" r:id="rId10"/>
  </sheets>
  <externalReferences>
    <externalReference r:id="rId13"/>
    <externalReference r:id="rId14"/>
  </externalReferences>
  <definedNames>
    <definedName name="_xlnm.Print_Area" localSheetId="3">'3一般公共预算支出（功能）'!$A$1:$F$472</definedName>
    <definedName name="_xlnm.Print_Titles" localSheetId="1">'1一般公共预算收入'!$1:$4</definedName>
    <definedName name="_xlnm.Print_Titles" localSheetId="2">'2一般公共预算支出'!$1:$4</definedName>
    <definedName name="_xlnm.Print_Titles" localSheetId="3">'3一般公共预算支出（功能）'!$1:$4</definedName>
    <definedName name="_xlnm.Print_Titles" localSheetId="7">'7一般公共预算转移支付补助预算表'!$1:$3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<sst xmlns="http://schemas.openxmlformats.org/spreadsheetml/2006/main" count="946" uniqueCount="796">
  <si>
    <t>一般公共预算公开目录</t>
  </si>
  <si>
    <t xml:space="preserve">                1.2020年新宾县一般公共预算收入预算表</t>
  </si>
  <si>
    <t xml:space="preserve">                2.2020年新宾县一般公共预算支出预算表</t>
  </si>
  <si>
    <t xml:space="preserve">                3.2020年新宾县一般公共预算本级支出（功能）</t>
  </si>
  <si>
    <t xml:space="preserve">                4.2020年新宾县一般公共预算收支平衡预算表</t>
  </si>
  <si>
    <t xml:space="preserve">                5.2020年新宾县一般公共预算基本支出预算表（按政府经济分类）</t>
  </si>
  <si>
    <t xml:space="preserve">                6.2020年新宾县一般公共预算基本支出预算表（按部门经济分类）</t>
  </si>
  <si>
    <t xml:space="preserve">                7.2020年新宾县一般公共预算转移支付补助预算表</t>
  </si>
  <si>
    <t xml:space="preserve">                8.2020年地方政府一般债务限额和余额情况表  </t>
  </si>
  <si>
    <t xml:space="preserve">                9.2020年新宾县“三公”经费预算表</t>
  </si>
  <si>
    <t>2020年新宾县一般公共预算收入预算表</t>
  </si>
  <si>
    <t>单位：万元</t>
  </si>
  <si>
    <t>项  目</t>
  </si>
  <si>
    <r>
      <t>2019</t>
    </r>
    <r>
      <rPr>
        <b/>
        <sz val="10"/>
        <rFont val="宋体"/>
        <family val="0"/>
      </rPr>
      <t>年收入完成</t>
    </r>
  </si>
  <si>
    <t>2020年收入预算</t>
  </si>
  <si>
    <r>
      <t>2020年</t>
    </r>
    <r>
      <rPr>
        <b/>
        <sz val="10"/>
        <rFont val="宋体"/>
        <family val="0"/>
      </rPr>
      <t>预算数比201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年完成</t>
    </r>
  </si>
  <si>
    <t>增减额</t>
  </si>
  <si>
    <t>增减%</t>
  </si>
  <si>
    <t>一般公共预算收入合计</t>
  </si>
  <si>
    <t>一、税收收入</t>
  </si>
  <si>
    <t>1.增值税（50%）</t>
  </si>
  <si>
    <t>3.企业所得税（40%部分）</t>
  </si>
  <si>
    <t>4.个人所得税（40%部分）</t>
  </si>
  <si>
    <t>5.资源税</t>
  </si>
  <si>
    <t>6.城市维护建设税</t>
  </si>
  <si>
    <t>7.房产税</t>
  </si>
  <si>
    <t>8.印花税</t>
  </si>
  <si>
    <t>9.城镇土地使用税</t>
  </si>
  <si>
    <r>
      <t>1</t>
    </r>
    <r>
      <rPr>
        <sz val="10"/>
        <rFont val="宋体"/>
        <family val="0"/>
      </rPr>
      <t>0</t>
    </r>
    <r>
      <rPr>
        <sz val="10"/>
        <rFont val="宋体"/>
        <family val="0"/>
      </rPr>
      <t>.土地增值税</t>
    </r>
  </si>
  <si>
    <t>11.车船税</t>
  </si>
  <si>
    <r>
      <t>1</t>
    </r>
    <r>
      <rPr>
        <sz val="10"/>
        <rFont val="宋体"/>
        <family val="0"/>
      </rPr>
      <t>2</t>
    </r>
    <r>
      <rPr>
        <sz val="10"/>
        <rFont val="宋体"/>
        <family val="0"/>
      </rPr>
      <t>.耕地占用税</t>
    </r>
  </si>
  <si>
    <r>
      <t>1</t>
    </r>
    <r>
      <rPr>
        <sz val="10"/>
        <rFont val="宋体"/>
        <family val="0"/>
      </rPr>
      <t>3</t>
    </r>
    <r>
      <rPr>
        <sz val="10"/>
        <rFont val="宋体"/>
        <family val="0"/>
      </rPr>
      <t>.契税</t>
    </r>
  </si>
  <si>
    <r>
      <t>14</t>
    </r>
    <r>
      <rPr>
        <sz val="10"/>
        <rFont val="宋体"/>
        <family val="0"/>
      </rPr>
      <t>.环境保护税</t>
    </r>
  </si>
  <si>
    <r>
      <t>15</t>
    </r>
    <r>
      <rPr>
        <sz val="10"/>
        <rFont val="宋体"/>
        <family val="0"/>
      </rPr>
      <t>.其他税收收入</t>
    </r>
  </si>
  <si>
    <t>二、非税收入</t>
  </si>
  <si>
    <t>1.专项收入</t>
  </si>
  <si>
    <t>其中：教育费附加收入</t>
  </si>
  <si>
    <t xml:space="preserve">      地方教育附加收入</t>
  </si>
  <si>
    <t xml:space="preserve">      其他专项收入</t>
  </si>
  <si>
    <t>2.行政事业性收费收入</t>
  </si>
  <si>
    <t>3.罚没收入</t>
  </si>
  <si>
    <t>4.国有资源（资产）有偿使用收入</t>
  </si>
  <si>
    <t>5.其他收入</t>
  </si>
  <si>
    <t xml:space="preserve">      税务部门</t>
  </si>
  <si>
    <t xml:space="preserve">      财政部门</t>
  </si>
  <si>
    <r>
      <t>2020</t>
    </r>
    <r>
      <rPr>
        <b/>
        <sz val="18"/>
        <rFont val="宋体"/>
        <family val="0"/>
      </rPr>
      <t>年新宾县一般公共预算支出预算表</t>
    </r>
  </si>
  <si>
    <t xml:space="preserve">       单位：万元</t>
  </si>
  <si>
    <t>预算科目</t>
  </si>
  <si>
    <t>2019年调整预算数</t>
  </si>
  <si>
    <t>2020年调整预算</t>
  </si>
  <si>
    <r>
      <t>2020年</t>
    </r>
    <r>
      <rPr>
        <b/>
        <sz val="10"/>
        <rFont val="宋体"/>
        <family val="0"/>
      </rPr>
      <t>比201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年调整预算数</t>
    </r>
  </si>
  <si>
    <t>一般公共预算支出合计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</si>
  <si>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</si>
  <si>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</si>
  <si>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</si>
  <si>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</si>
  <si>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</si>
  <si>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</si>
  <si>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</si>
  <si>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</si>
  <si>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</si>
  <si>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</si>
  <si>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</si>
  <si>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</si>
  <si>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</si>
  <si>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</si>
  <si>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</si>
  <si>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</si>
  <si>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</si>
  <si>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</si>
  <si>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</si>
  <si>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</si>
  <si>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</si>
  <si>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债务发行费用支出</t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</si>
  <si>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年新宾县一般公共预算支出预算表</t>
    </r>
  </si>
  <si>
    <r>
      <t>201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年调整预算数</t>
    </r>
  </si>
  <si>
    <r>
      <t>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年预算（不含提前告知专项）</t>
    </r>
  </si>
  <si>
    <r>
      <t>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年预算数比201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年预算数</t>
    </r>
  </si>
  <si>
    <r>
      <t>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年预算（含上级提前告知专项）</t>
    </r>
  </si>
  <si>
    <t>（一）一般公共服务支出</t>
  </si>
  <si>
    <t xml:space="preserve">  人大事务</t>
  </si>
  <si>
    <t xml:space="preserve">    行政运行（人大事务）</t>
  </si>
  <si>
    <t xml:space="preserve">    一般行政管理事务</t>
  </si>
  <si>
    <t xml:space="preserve">    人大会议</t>
  </si>
  <si>
    <t xml:space="preserve">    人大监督</t>
  </si>
  <si>
    <t xml:space="preserve">    代表工作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</si>
  <si>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其他人大事务支出</t>
    </r>
  </si>
  <si>
    <t xml:space="preserve">  政协事务</t>
  </si>
  <si>
    <t xml:space="preserve">    行政运行（政协事务）</t>
  </si>
  <si>
    <t xml:space="preserve">    政协会议</t>
  </si>
  <si>
    <t xml:space="preserve">    委员视察</t>
  </si>
  <si>
    <t xml:space="preserve">    参政议政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</si>
  <si>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</si>
  <si>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</si>
  <si>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</si>
  <si>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信访事务</t>
  </si>
  <si>
    <t xml:space="preserve">    事业运行（政府办公厅（室）及相关机构事务）</t>
  </si>
  <si>
    <t xml:space="preserve">  发展与改革事务</t>
  </si>
  <si>
    <t xml:space="preserve">    行政运行（发展与改革事务）</t>
  </si>
  <si>
    <t xml:space="preserve">    一般行政管理事务（发展与改革事务）</t>
  </si>
  <si>
    <t xml:space="preserve">    战略规划与实施</t>
  </si>
  <si>
    <t xml:space="preserve">    社会事业发展规划</t>
  </si>
  <si>
    <t xml:space="preserve">    事业运行（发展与改革事务）</t>
  </si>
  <si>
    <t xml:space="preserve">    其他发展与改革事务支出</t>
  </si>
  <si>
    <t xml:space="preserve">  统计信息事务</t>
  </si>
  <si>
    <t xml:space="preserve">    行政运行（统计信息事务）</t>
  </si>
  <si>
    <t xml:space="preserve">    专项普查活动</t>
  </si>
  <si>
    <t xml:space="preserve">    事业运行（统计信息事务）</t>
  </si>
  <si>
    <t xml:space="preserve">  财政事务</t>
  </si>
  <si>
    <t xml:space="preserve">    行政运行（财政事务）</t>
  </si>
  <si>
    <t xml:space="preserve">    一般行政管理事务（财政事务）</t>
  </si>
  <si>
    <t xml:space="preserve">    信息化建设（财政事务）</t>
  </si>
  <si>
    <t xml:space="preserve">    事业运行（财政事务）</t>
  </si>
  <si>
    <t xml:space="preserve">    其他财政事务支出</t>
  </si>
  <si>
    <t xml:space="preserve">  税收事务</t>
  </si>
  <si>
    <t xml:space="preserve">    代扣代收代征税款手续费</t>
  </si>
  <si>
    <t xml:space="preserve">    其他税收事务支出</t>
  </si>
  <si>
    <t xml:space="preserve">  审计事务</t>
  </si>
  <si>
    <t xml:space="preserve">    行政运行（审计事务）</t>
  </si>
  <si>
    <t xml:space="preserve">    一般行政管理事务（审计事务）</t>
  </si>
  <si>
    <t xml:space="preserve">    审计业务</t>
  </si>
  <si>
    <t xml:space="preserve">    其他审计</t>
  </si>
  <si>
    <t xml:space="preserve">  人力资源事务</t>
  </si>
  <si>
    <t xml:space="preserve">    行政运行（人力资源事务）</t>
  </si>
  <si>
    <t xml:space="preserve">    一般行政管理事务（人力资源事务）</t>
  </si>
  <si>
    <t xml:space="preserve">    公务员考核</t>
  </si>
  <si>
    <t xml:space="preserve">    事业运行（人力资源事务）</t>
  </si>
  <si>
    <t xml:space="preserve">    其他人事事务支出</t>
  </si>
  <si>
    <t xml:space="preserve">  纪检监察事务</t>
  </si>
  <si>
    <t xml:space="preserve">    行政运行（纪检监察事务）</t>
  </si>
  <si>
    <t xml:space="preserve">    一般行政管理事务（纪检监察事务）</t>
  </si>
  <si>
    <t xml:space="preserve">  商贸事务</t>
  </si>
  <si>
    <t xml:space="preserve">    行政运行（商贸事务）</t>
  </si>
  <si>
    <t xml:space="preserve">    招商引资</t>
  </si>
  <si>
    <t xml:space="preserve">    事业运行（商贸事务）</t>
  </si>
  <si>
    <t xml:space="preserve">    其他商贸事务支出</t>
  </si>
  <si>
    <t xml:space="preserve">  民族事务</t>
  </si>
  <si>
    <t xml:space="preserve">    行政运行（民族事务）</t>
  </si>
  <si>
    <t xml:space="preserve">    民族工作专项</t>
  </si>
  <si>
    <t xml:space="preserve">  档案事务</t>
  </si>
  <si>
    <t xml:space="preserve">    行政运行（档案事务）</t>
  </si>
  <si>
    <t xml:space="preserve">    档案馆</t>
  </si>
  <si>
    <t xml:space="preserve">  民主党派及工商联事务</t>
  </si>
  <si>
    <t xml:space="preserve">    行政运行（民主党派及工商联事务）</t>
  </si>
  <si>
    <t xml:space="preserve">    一般行政管理事务（民主党派及工商联事务）</t>
  </si>
  <si>
    <t xml:space="preserve">  群众团体事务</t>
  </si>
  <si>
    <t xml:space="preserve">    行政运行（群众团体事务）</t>
  </si>
  <si>
    <t xml:space="preserve">    一般行政管理事务（群众团体事务）</t>
  </si>
  <si>
    <t xml:space="preserve">    其他群团事务支出</t>
  </si>
  <si>
    <t xml:space="preserve">  党委办公厅（室）及相关机构事务</t>
  </si>
  <si>
    <t xml:space="preserve">    行政运行（党委办公厅（室）及相关机构事务）</t>
  </si>
  <si>
    <t xml:space="preserve">    一般行政管理事务（党委办公厅（室）及相关机构事务）</t>
  </si>
  <si>
    <t xml:space="preserve">  组织事务</t>
  </si>
  <si>
    <t xml:space="preserve">    行政运行（组织事务）</t>
  </si>
  <si>
    <t xml:space="preserve">    一般行政管理事务（组织事务）</t>
  </si>
  <si>
    <t xml:space="preserve">    事业运行（组织事务）</t>
  </si>
  <si>
    <t xml:space="preserve">  宣传事务</t>
  </si>
  <si>
    <t xml:space="preserve">    行政运行（宣传事务）</t>
  </si>
  <si>
    <t xml:space="preserve">    一般行政管理事务（宣传事务）</t>
  </si>
  <si>
    <t xml:space="preserve">    事业运行（宣传事务）</t>
  </si>
  <si>
    <t xml:space="preserve">  统战事务</t>
  </si>
  <si>
    <t xml:space="preserve">    行政运行（统战事务）</t>
  </si>
  <si>
    <t xml:space="preserve">    一般行政管理事务（统战事务）</t>
  </si>
  <si>
    <t xml:space="preserve">    宗教事务</t>
  </si>
  <si>
    <t xml:space="preserve">  网信事务</t>
  </si>
  <si>
    <t xml:space="preserve">    事业运行</t>
  </si>
  <si>
    <t xml:space="preserve">  市场监督管理事务</t>
  </si>
  <si>
    <t xml:space="preserve">    行政运行</t>
  </si>
  <si>
    <t xml:space="preserve">    市场监督管理专项</t>
  </si>
  <si>
    <t xml:space="preserve">    市场监管执法</t>
  </si>
  <si>
    <t xml:space="preserve">    其他市场监督管理事务支出</t>
  </si>
  <si>
    <t>（二）国防支出</t>
  </si>
  <si>
    <t xml:space="preserve">  国防动员</t>
  </si>
  <si>
    <t xml:space="preserve">    兵役征集</t>
  </si>
  <si>
    <t xml:space="preserve">    民兵</t>
  </si>
  <si>
    <t>（三）公共安全支出</t>
  </si>
  <si>
    <t xml:space="preserve">  武装警察</t>
  </si>
  <si>
    <t xml:space="preserve">    其他武装警察支出</t>
  </si>
  <si>
    <t xml:space="preserve">  公安</t>
  </si>
  <si>
    <t xml:space="preserve">    行政运行（公安）</t>
  </si>
  <si>
    <t xml:space="preserve">    一般行政管理事务（公安）</t>
  </si>
  <si>
    <t xml:space="preserve">    治安管理</t>
  </si>
  <si>
    <t xml:space="preserve">    信息化建设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</si>
  <si>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执法办案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</si>
  <si>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特别业务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</si>
  <si>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特勤业务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</si>
  <si>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移民事务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</si>
  <si>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其他公安支出</t>
    </r>
  </si>
  <si>
    <t xml:space="preserve">  检察</t>
  </si>
  <si>
    <t xml:space="preserve">    行政运行（检察）</t>
  </si>
  <si>
    <t xml:space="preserve">    一般行政管理事务（检察）</t>
  </si>
  <si>
    <t xml:space="preserve">  法院</t>
  </si>
  <si>
    <t xml:space="preserve">    行政运行（法院）</t>
  </si>
  <si>
    <t xml:space="preserve">    一般行政管理事务（法院）</t>
  </si>
  <si>
    <t xml:space="preserve">  司法</t>
  </si>
  <si>
    <t xml:space="preserve">    行政运行（司法）</t>
  </si>
  <si>
    <t xml:space="preserve">    一般行政管理事务（司法）</t>
  </si>
  <si>
    <t xml:space="preserve">    基层司法业务</t>
  </si>
  <si>
    <t xml:space="preserve">    律师公证管理</t>
  </si>
  <si>
    <t xml:space="preserve">   法律援助</t>
  </si>
  <si>
    <r>
      <t xml:space="preserve">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其他司法支出</t>
    </r>
  </si>
  <si>
    <t>（四）教育支出</t>
  </si>
  <si>
    <t xml:space="preserve">  教育管理事务</t>
  </si>
  <si>
    <t xml:space="preserve">    行政运行（教育管理事务）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</si>
  <si>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</si>
  <si>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</si>
  <si>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</si>
  <si>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</si>
  <si>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</si>
  <si>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</si>
  <si>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</si>
  <si>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中专教育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</si>
  <si>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</si>
  <si>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</si>
  <si>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</si>
  <si>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</si>
  <si>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</si>
  <si>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</si>
  <si>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其他教育费附加安排的支出</t>
  </si>
  <si>
    <t xml:space="preserve">  其他教育支出</t>
  </si>
  <si>
    <t xml:space="preserve">    其他教育支出</t>
  </si>
  <si>
    <t>（五）科学技术支出</t>
  </si>
  <si>
    <t xml:space="preserve">  科学技术管理事务</t>
  </si>
  <si>
    <t xml:space="preserve">    行政运行（科学技术管理事务）</t>
  </si>
  <si>
    <t xml:space="preserve">    其他科学技术管理事务支出</t>
  </si>
  <si>
    <t xml:space="preserve">  技术研究与开发</t>
  </si>
  <si>
    <t xml:space="preserve">    应用技术研究与开发</t>
  </si>
  <si>
    <t xml:space="preserve">  科学技术普及</t>
  </si>
  <si>
    <t xml:space="preserve">    机构运行（科学技术普及）</t>
  </si>
  <si>
    <t xml:space="preserve">    其他科学技术普及支出</t>
  </si>
  <si>
    <t>（六）文化旅游体育与传媒支出</t>
  </si>
  <si>
    <t xml:space="preserve">  文化和旅游</t>
  </si>
  <si>
    <t xml:space="preserve">    图书馆</t>
  </si>
  <si>
    <t xml:space="preserve">    群众文化</t>
  </si>
  <si>
    <t xml:space="preserve">    文化创作与合作</t>
  </si>
  <si>
    <t xml:space="preserve">    文化和旅游市场管理</t>
  </si>
  <si>
    <t xml:space="preserve">    其他文化支出</t>
  </si>
  <si>
    <t xml:space="preserve">  文物</t>
  </si>
  <si>
    <t xml:space="preserve">    行政运行（文物）</t>
  </si>
  <si>
    <t xml:space="preserve">    文物保护</t>
  </si>
  <si>
    <t xml:space="preserve">    其他文物支出</t>
  </si>
  <si>
    <t xml:space="preserve">  体育</t>
  </si>
  <si>
    <t xml:space="preserve">    群众体育</t>
  </si>
  <si>
    <t xml:space="preserve"> 广播电视</t>
  </si>
  <si>
    <t xml:space="preserve">    广播</t>
  </si>
  <si>
    <t xml:space="preserve">    电视</t>
  </si>
  <si>
    <t xml:space="preserve">    其他新闻出版广播影视支出</t>
  </si>
  <si>
    <t>其他文化体育传媒支出（款）</t>
  </si>
  <si>
    <t xml:space="preserve">    其他文化体育传媒支出（项）</t>
  </si>
  <si>
    <t>（七）社会保障和就业支出</t>
  </si>
  <si>
    <t xml:space="preserve">  人力资源和社会保障管理事务</t>
  </si>
  <si>
    <t xml:space="preserve">    行政运行（人力资源和社会保障管理事务）</t>
  </si>
  <si>
    <t xml:space="preserve">    一般行政管理事务（人力资源和社会保障管理事务）</t>
  </si>
  <si>
    <t xml:space="preserve">    劳动保障监察</t>
  </si>
  <si>
    <t xml:space="preserve">    社会保险经办机构</t>
  </si>
  <si>
    <t xml:space="preserve">    公共就业服务和职业技能鉴定机构</t>
  </si>
  <si>
    <t xml:space="preserve">   其他人力资源和社会保障管理事务支出</t>
  </si>
  <si>
    <t xml:space="preserve">  民政管理事务</t>
  </si>
  <si>
    <t xml:space="preserve">    行政运行（民政管理事务）</t>
  </si>
  <si>
    <t xml:space="preserve">    一般行政管理事务（民政管理事务）</t>
  </si>
  <si>
    <t xml:space="preserve">    拥军优属</t>
  </si>
  <si>
    <t xml:space="preserve">    老龄事务</t>
  </si>
  <si>
    <t xml:space="preserve">    行政区划和社区建设</t>
  </si>
  <si>
    <t xml:space="preserve">    基层政权和社区建设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</si>
  <si>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</si>
  <si>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</si>
  <si>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</si>
  <si>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</si>
  <si>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</si>
  <si>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</si>
  <si>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</si>
  <si>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</si>
  <si>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</si>
  <si>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</si>
  <si>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就业补助</t>
  </si>
  <si>
    <t xml:space="preserve">    公益性岗位补贴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</si>
  <si>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</si>
  <si>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</si>
  <si>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</si>
  <si>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</si>
  <si>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</si>
  <si>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</si>
  <si>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</si>
  <si>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</si>
  <si>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</si>
  <si>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其他退役安置支出</t>
  </si>
  <si>
    <t xml:space="preserve">  社会福利</t>
  </si>
  <si>
    <t xml:space="preserve">    儿童福利</t>
  </si>
  <si>
    <t xml:space="preserve">   老年福利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</si>
  <si>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</si>
  <si>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</si>
  <si>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</si>
  <si>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</si>
  <si>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行政运行（残疾人事业）</t>
  </si>
  <si>
    <t xml:space="preserve">    残疾人康复</t>
  </si>
  <si>
    <t xml:space="preserve">    残疾人就业和扶贫</t>
  </si>
  <si>
    <t xml:space="preserve">    其他残疾人事业支出</t>
  </si>
  <si>
    <t xml:space="preserve">  自然灾害生活补助</t>
  </si>
  <si>
    <t xml:space="preserve">    自然灾害灾后重建补助</t>
  </si>
  <si>
    <t xml:space="preserve">  红十字事业</t>
  </si>
  <si>
    <t xml:space="preserve">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</si>
  <si>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</si>
  <si>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</si>
  <si>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</si>
  <si>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</si>
  <si>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</si>
  <si>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</si>
  <si>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</si>
  <si>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</si>
  <si>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</si>
  <si>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</si>
  <si>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</si>
  <si>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</si>
  <si>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</si>
  <si>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</si>
  <si>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退役军人管理事务</t>
  </si>
  <si>
    <r>
      <t xml:space="preserve">   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拥军优属</t>
    </r>
  </si>
  <si>
    <t xml:space="preserve">    其他退役军人事务管理支出</t>
  </si>
  <si>
    <t>（八）医疗卫生与计划生育支出</t>
  </si>
  <si>
    <t xml:space="preserve">  医疗卫生与计划生育管理事务</t>
  </si>
  <si>
    <t xml:space="preserve">    行政运行（医疗卫生管理事务）</t>
  </si>
  <si>
    <t xml:space="preserve">    一般行政管理事务（医疗卫生管理事务）</t>
  </si>
  <si>
    <t xml:space="preserve">  公立医院</t>
  </si>
  <si>
    <t xml:space="preserve">    综合医院</t>
  </si>
  <si>
    <t xml:space="preserve">    中医（民族）医院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</si>
  <si>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</si>
  <si>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</si>
  <si>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</si>
  <si>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</si>
  <si>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</si>
  <si>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</si>
  <si>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</si>
  <si>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</si>
  <si>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</si>
  <si>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</si>
  <si>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</si>
  <si>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</si>
  <si>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</si>
  <si>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</si>
  <si>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</si>
  <si>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</si>
  <si>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</si>
  <si>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</si>
  <si>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其他行政事业单位医疗支出</t>
  </si>
  <si>
    <t xml:space="preserve">  财政对基本医疗保险基金的补助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</si>
  <si>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</si>
  <si>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</si>
  <si>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城乡医疗救助</t>
  </si>
  <si>
    <r>
      <t xml:space="preserve"> 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医疗救助</t>
    </r>
  </si>
  <si>
    <t xml:space="preserve">   城乡医疗救助</t>
  </si>
  <si>
    <r>
      <t xml:space="preserve"> 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优抚对象医疗</t>
    </r>
  </si>
  <si>
    <t xml:space="preserve">    优抚对象医疗补助</t>
  </si>
  <si>
    <t xml:space="preserve">  医疗保障管理事务</t>
  </si>
  <si>
    <t>其他卫生健康支出</t>
  </si>
  <si>
    <t xml:space="preserve">    其他卫生健康支出</t>
  </si>
  <si>
    <t>（九）节能环保支出</t>
  </si>
  <si>
    <t xml:space="preserve">  环境保护管理事务</t>
  </si>
  <si>
    <t xml:space="preserve">    行政运行（环境保护管理事务）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</si>
  <si>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</si>
  <si>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</si>
  <si>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</si>
  <si>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</si>
  <si>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 大气</t>
  </si>
  <si>
    <t xml:space="preserve">    水体</t>
  </si>
  <si>
    <t xml:space="preserve">    排污费安排的支出</t>
  </si>
  <si>
    <t xml:space="preserve">  自然生态保护</t>
  </si>
  <si>
    <t xml:space="preserve">    生态保护</t>
  </si>
  <si>
    <t xml:space="preserve">    农村环境保护</t>
  </si>
  <si>
    <t xml:space="preserve"> 天然林保护</t>
  </si>
  <si>
    <t xml:space="preserve">    停伐补助</t>
  </si>
  <si>
    <t xml:space="preserve">  退耕还林</t>
  </si>
  <si>
    <t xml:space="preserve">    退耕现金</t>
  </si>
  <si>
    <t xml:space="preserve">    退耕还林粮食折现补贴</t>
  </si>
  <si>
    <t xml:space="preserve">    其他退耕还林支出</t>
  </si>
  <si>
    <t>（十）城乡社区支出</t>
  </si>
  <si>
    <t xml:space="preserve">  城乡社区管理事务</t>
  </si>
  <si>
    <t xml:space="preserve">    行政运行（城乡社区管理事务）</t>
  </si>
  <si>
    <t xml:space="preserve">    城管执法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</si>
  <si>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</si>
  <si>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</si>
  <si>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</si>
  <si>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</si>
  <si>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</si>
  <si>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</si>
  <si>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</si>
  <si>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</si>
  <si>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</si>
  <si>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</si>
  <si>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>（十一）农林水支出</t>
  </si>
  <si>
    <t xml:space="preserve">  农业农村</t>
  </si>
  <si>
    <t xml:space="preserve">    行政运行（农业）</t>
  </si>
  <si>
    <t xml:space="preserve">   一般行政管理事务（农业）</t>
  </si>
  <si>
    <t xml:space="preserve">    事业运行（农业）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</si>
  <si>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</si>
  <si>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</si>
  <si>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</si>
  <si>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</si>
  <si>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</si>
  <si>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</si>
  <si>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防灾救灾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</si>
  <si>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农业生产发展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</si>
  <si>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农村合作经济</t>
    </r>
  </si>
  <si>
    <t xml:space="preserve">   农村社会事业</t>
  </si>
  <si>
    <t xml:space="preserve">   农业资源保护修复与利用</t>
  </si>
  <si>
    <t xml:space="preserve">    农村道路建设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</si>
  <si>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农田建设</t>
    </r>
  </si>
  <si>
    <t xml:space="preserve">    其他农业支出</t>
  </si>
  <si>
    <t xml:space="preserve">  林业和草原</t>
  </si>
  <si>
    <t xml:space="preserve">    行政运行（林业）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</si>
  <si>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</si>
  <si>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</si>
  <si>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</si>
  <si>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</si>
  <si>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</si>
  <si>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执法与监督</t>
  </si>
  <si>
    <t xml:space="preserve">    贷款贴息</t>
  </si>
  <si>
    <t xml:space="preserve">    林业草原防灾减灾</t>
  </si>
  <si>
    <t xml:space="preserve">    其他林业和草原支出</t>
  </si>
  <si>
    <t xml:space="preserve">  水利</t>
  </si>
  <si>
    <t xml:space="preserve">    行政运行（水利）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</si>
  <si>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</si>
  <si>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</si>
  <si>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</si>
  <si>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水利执法监督</t>
  </si>
  <si>
    <t xml:space="preserve">    水土保持（水利）</t>
  </si>
  <si>
    <t xml:space="preserve">    水资源节约管理与保护</t>
  </si>
  <si>
    <t xml:space="preserve">    防汛</t>
  </si>
  <si>
    <t xml:space="preserve">    农田水利</t>
  </si>
  <si>
    <t xml:space="preserve">    水利技术推广</t>
  </si>
  <si>
    <t xml:space="preserve">    大中型水库移民后欺扶持专项支出</t>
  </si>
  <si>
    <t xml:space="preserve">    农村人畜饮水</t>
  </si>
  <si>
    <t xml:space="preserve">    其他水利支出</t>
  </si>
  <si>
    <t xml:space="preserve">  扶贫</t>
  </si>
  <si>
    <t xml:space="preserve">    行政运行（扶贫）</t>
  </si>
  <si>
    <t xml:space="preserve">    农村基础设施建设</t>
  </si>
  <si>
    <t xml:space="preserve">    生产发展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</si>
  <si>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</si>
  <si>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</si>
  <si>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</si>
  <si>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</si>
  <si>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</si>
  <si>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</si>
  <si>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</si>
  <si>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</si>
  <si>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</si>
  <si>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</si>
  <si>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</si>
  <si>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</si>
  <si>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</si>
  <si>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涉农贷款增量奖励</t>
  </si>
  <si>
    <t xml:space="preserve">    农业保险保费补贴</t>
  </si>
  <si>
    <t xml:space="preserve">    创业担保贷款贴息</t>
  </si>
  <si>
    <t xml:space="preserve">    其他普惠金融发展支出</t>
  </si>
  <si>
    <t xml:space="preserve">  地方水利建设基金支出</t>
  </si>
  <si>
    <t xml:space="preserve">    水土保持</t>
  </si>
  <si>
    <t xml:space="preserve">    其他地方水利建设基金支出</t>
  </si>
  <si>
    <t xml:space="preserve">  其他农林水支出</t>
  </si>
  <si>
    <t xml:space="preserve">    其他农林水支出</t>
  </si>
  <si>
    <t>（十二）交通运输支出</t>
  </si>
  <si>
    <t xml:space="preserve">  公路水路运输</t>
  </si>
  <si>
    <t xml:space="preserve">    行政运行（公路水路运输）</t>
  </si>
  <si>
    <t xml:space="preserve">    公路建设</t>
  </si>
  <si>
    <t xml:space="preserve">    公路养护</t>
  </si>
  <si>
    <t xml:space="preserve">    其他公路水路运输支出</t>
  </si>
  <si>
    <t xml:space="preserve">  成品油价格改革对交通运输的补贴</t>
  </si>
  <si>
    <t xml:space="preserve">        成品油价格改革补贴其他支出</t>
  </si>
  <si>
    <t xml:space="preserve">  车辆购置税支出</t>
  </si>
  <si>
    <t xml:space="preserve">    车辆购置税用于公路等基础设施建设支出</t>
  </si>
  <si>
    <t>（十三）资源勘探信息等支出</t>
  </si>
  <si>
    <t xml:space="preserve">  工业和信息产业监管</t>
  </si>
  <si>
    <t xml:space="preserve">    其他工业和信息产业监管支出</t>
  </si>
  <si>
    <t xml:space="preserve">  安全生产监管</t>
  </si>
  <si>
    <t xml:space="preserve">    行政运行（安全生产监管）</t>
  </si>
  <si>
    <t xml:space="preserve">    煤炭安全</t>
  </si>
  <si>
    <t xml:space="preserve">    其他安全生产监管支出</t>
  </si>
  <si>
    <t xml:space="preserve">  国有资产监管</t>
  </si>
  <si>
    <t xml:space="preserve">    行政运行（国有资产监管）</t>
  </si>
  <si>
    <t xml:space="preserve">    其他国有资产监管支出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</si>
  <si>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</si>
  <si>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</si>
  <si>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</si>
  <si>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>（十四）商业服务业等支出</t>
  </si>
  <si>
    <t xml:space="preserve">  商业流通事务</t>
  </si>
  <si>
    <t xml:space="preserve">    行政运行（商业流通事务）</t>
  </si>
  <si>
    <t xml:space="preserve">    其他商业流通事务支出</t>
  </si>
  <si>
    <t xml:space="preserve">  旅游业管理与服务支出</t>
  </si>
  <si>
    <t xml:space="preserve">    行政运行（旅游业管理与服务支出）</t>
  </si>
  <si>
    <t xml:space="preserve">    一般行政管理事务（旅游业管理与服务支出）</t>
  </si>
  <si>
    <t xml:space="preserve">    旅游宣传</t>
  </si>
  <si>
    <t xml:space="preserve">    其他旅游业管理与服务支出</t>
  </si>
  <si>
    <t>（十五）国土海洋气象等支出</t>
  </si>
  <si>
    <t xml:space="preserve">  国土资源事务</t>
  </si>
  <si>
    <t xml:space="preserve">    行政运行（国土资源事务）</t>
  </si>
  <si>
    <t xml:space="preserve">    国土资源规划及管理</t>
  </si>
  <si>
    <t xml:space="preserve">    事业运行（国土资源事务）</t>
  </si>
  <si>
    <t xml:space="preserve">    地质灾害防治</t>
  </si>
  <si>
    <t xml:space="preserve">    地质矿产资源利用与保护</t>
  </si>
  <si>
    <t xml:space="preserve">    其他国土资源事务支出</t>
  </si>
  <si>
    <t xml:space="preserve">  气象事务</t>
  </si>
  <si>
    <t xml:space="preserve">    气象事业机构</t>
  </si>
  <si>
    <t xml:space="preserve">    气象服务</t>
  </si>
  <si>
    <t xml:space="preserve">    气象装备保障维护</t>
  </si>
  <si>
    <t>（十六）住房保障支出</t>
  </si>
  <si>
    <t xml:space="preserve">  保障性安居工程支出</t>
  </si>
  <si>
    <t xml:space="preserve">    棚户区改造</t>
  </si>
  <si>
    <t xml:space="preserve">    农村危房改造</t>
  </si>
  <si>
    <t xml:space="preserve">  住房改革支出</t>
  </si>
  <si>
    <t xml:space="preserve">    住房公积金</t>
  </si>
  <si>
    <t xml:space="preserve">  城乡社区住宅</t>
  </si>
  <si>
    <t xml:space="preserve">    其他城乡社区住宅支出</t>
  </si>
  <si>
    <t>（十七）粮油物资储备支出</t>
  </si>
  <si>
    <t xml:space="preserve">  粮油事务</t>
  </si>
  <si>
    <t xml:space="preserve">    其他粮油事务支出</t>
  </si>
  <si>
    <t>（十八）灾害防治及应急管理支出</t>
  </si>
  <si>
    <t xml:space="preserve">  应急管理事务</t>
  </si>
  <si>
    <t xml:space="preserve">    安全监管</t>
  </si>
  <si>
    <t xml:space="preserve">  消防事务</t>
  </si>
  <si>
    <t xml:space="preserve">    其他消防事务支出</t>
  </si>
  <si>
    <t xml:space="preserve">  煤矿安全</t>
  </si>
  <si>
    <t xml:space="preserve">    其他煤矿安全支出</t>
  </si>
  <si>
    <t>（十九）预备费</t>
  </si>
  <si>
    <t xml:space="preserve">  预备费</t>
  </si>
  <si>
    <t>（二十）其他支出</t>
  </si>
  <si>
    <t xml:space="preserve">  年初预留</t>
  </si>
  <si>
    <t xml:space="preserve">  其他支出</t>
  </si>
  <si>
    <t xml:space="preserve">    其他支出</t>
  </si>
  <si>
    <t>（二十一）债务付息支出</t>
  </si>
  <si>
    <r>
      <t xml:space="preserve"> </t>
    </r>
    <r>
      <rPr>
        <b/>
        <sz val="9"/>
        <rFont val="宋体"/>
        <family val="0"/>
      </rPr>
      <t xml:space="preserve"> 地方政府一般债务付息支出</t>
    </r>
  </si>
  <si>
    <t xml:space="preserve">    地方政府一般债务付息支出</t>
  </si>
  <si>
    <t>（二十二）债务发行费用支出</t>
  </si>
  <si>
    <r>
      <t xml:space="preserve"> </t>
    </r>
    <r>
      <rPr>
        <b/>
        <sz val="9"/>
        <rFont val="宋体"/>
        <family val="0"/>
      </rPr>
      <t xml:space="preserve"> 地方政府一般债务发行费用支出</t>
    </r>
  </si>
  <si>
    <t xml:space="preserve">    地方政府一般债务发行费用支出</t>
  </si>
  <si>
    <t>2020年新宾县一般公共预算收支平衡表</t>
  </si>
  <si>
    <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</si>
  <si>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>数额</t>
  </si>
  <si>
    <r>
      <t xml:space="preserve"> </t>
    </r>
    <r>
      <rPr>
        <b/>
        <sz val="10"/>
        <rFont val="宋体"/>
        <family val="0"/>
      </rPr>
      <t>一、一般公共预算收入合计</t>
    </r>
  </si>
  <si>
    <r>
      <t xml:space="preserve"> </t>
    </r>
    <r>
      <rPr>
        <b/>
        <sz val="10"/>
        <rFont val="宋体"/>
        <family val="0"/>
      </rPr>
      <t>一、一般公共预算支出合计</t>
    </r>
  </si>
  <si>
    <t>二、 转移性收入</t>
  </si>
  <si>
    <t>二、上解支出合计</t>
  </si>
  <si>
    <t>1、返还性收入</t>
  </si>
  <si>
    <t>1、体制上解</t>
  </si>
  <si>
    <t>2、一般性转移支付收入</t>
  </si>
  <si>
    <t>2、专项上解</t>
  </si>
  <si>
    <t>3、专项转移支付收入</t>
  </si>
  <si>
    <t>三、债务还本支出</t>
  </si>
  <si>
    <t>4、上年结余收入</t>
  </si>
  <si>
    <t>5、调入资金</t>
  </si>
  <si>
    <t>收入总计</t>
  </si>
  <si>
    <t>支出总计</t>
  </si>
  <si>
    <r>
      <rPr>
        <b/>
        <sz val="18"/>
        <rFont val="Times New Roman"/>
        <family val="1"/>
      </rPr>
      <t>2020</t>
    </r>
    <r>
      <rPr>
        <b/>
        <sz val="18"/>
        <rFont val="宋体"/>
        <family val="0"/>
      </rPr>
      <t>年一般公共预算基本支出预算表（按政府经济分类）</t>
    </r>
  </si>
  <si>
    <t>科目编码</t>
  </si>
  <si>
    <r>
      <t>2020</t>
    </r>
    <r>
      <rPr>
        <b/>
        <sz val="10"/>
        <rFont val="宋体"/>
        <family val="0"/>
      </rPr>
      <t>年调整预算数</t>
    </r>
  </si>
  <si>
    <t>类</t>
  </si>
  <si>
    <t>款</t>
  </si>
  <si>
    <t>一般公共预算基本支出合计</t>
  </si>
  <si>
    <t>501</t>
  </si>
  <si>
    <t>一、机关工资福利支出</t>
  </si>
  <si>
    <t>01</t>
  </si>
  <si>
    <t>工资奖金津补贴</t>
  </si>
  <si>
    <t>02</t>
  </si>
  <si>
    <t>社会保障缴费</t>
  </si>
  <si>
    <t>03</t>
  </si>
  <si>
    <t>住房公积金</t>
  </si>
  <si>
    <t>04</t>
  </si>
  <si>
    <t>其他工资福利支出</t>
  </si>
  <si>
    <t>502</t>
  </si>
  <si>
    <t>二、机关商品和服务支出</t>
  </si>
  <si>
    <t>办公经费</t>
  </si>
  <si>
    <t>会议费</t>
  </si>
  <si>
    <t>培训费</t>
  </si>
  <si>
    <t>专用材料购置费</t>
  </si>
  <si>
    <t>05</t>
  </si>
  <si>
    <t>委托业务费</t>
  </si>
  <si>
    <t>06</t>
  </si>
  <si>
    <t>公务接待费</t>
  </si>
  <si>
    <t>07</t>
  </si>
  <si>
    <t>因公出国（境）费用</t>
  </si>
  <si>
    <t>08</t>
  </si>
  <si>
    <t>公务用车运行维护费</t>
  </si>
  <si>
    <t>09</t>
  </si>
  <si>
    <t>维修（护）费</t>
  </si>
  <si>
    <t>99</t>
  </si>
  <si>
    <t>其他商品和服务支出</t>
  </si>
  <si>
    <t>三、机关资本性支出（一）</t>
  </si>
  <si>
    <t>房屋建筑物购建</t>
  </si>
  <si>
    <t>基础设施建设</t>
  </si>
  <si>
    <t>公务用车购置</t>
  </si>
  <si>
    <t>土地佂迁补偿和安置支出</t>
  </si>
  <si>
    <t>设备购置</t>
  </si>
  <si>
    <t>大型修缮</t>
  </si>
  <si>
    <t>其他资本性支出</t>
  </si>
  <si>
    <t>四、机关资本性支出（二）</t>
  </si>
  <si>
    <t>五、对事业单位经常性补助</t>
  </si>
  <si>
    <t>工资福利支出</t>
  </si>
  <si>
    <t>商品和服务支出</t>
  </si>
  <si>
    <t>其他对事业单位补助</t>
  </si>
  <si>
    <t>六、对事业单位资本性补助</t>
  </si>
  <si>
    <t>资本性支出（一）</t>
  </si>
  <si>
    <t>资本性支出（二）</t>
  </si>
  <si>
    <t>七、对企业补助</t>
  </si>
  <si>
    <t>费用补贴</t>
  </si>
  <si>
    <t>利息补贴</t>
  </si>
  <si>
    <t>其他队企业补助</t>
  </si>
  <si>
    <t>八、对企业资本性支出</t>
  </si>
  <si>
    <t>对企业资本性支出（一）</t>
  </si>
  <si>
    <t>对企业资本性支出（二）</t>
  </si>
  <si>
    <t>九、对个人和家庭的补助</t>
  </si>
  <si>
    <t>社会福利和救助</t>
  </si>
  <si>
    <t>助学金</t>
  </si>
  <si>
    <t>个人农业生产补贴</t>
  </si>
  <si>
    <t>离退休费</t>
  </si>
  <si>
    <t>其他对个人和家庭补助</t>
  </si>
  <si>
    <t>十、对社会保障基金补助</t>
  </si>
  <si>
    <t>对社会保险基金补助</t>
  </si>
  <si>
    <t>补充全国社会保障基金</t>
  </si>
  <si>
    <t>十一、债务利息及费用支出</t>
  </si>
  <si>
    <t>国内债务付息</t>
  </si>
  <si>
    <t>国外债务付息</t>
  </si>
  <si>
    <t>国内债务发行费用</t>
  </si>
  <si>
    <t>国外债务发行费用</t>
  </si>
  <si>
    <t>十二、债务还本支出</t>
  </si>
  <si>
    <t>国内债务还本</t>
  </si>
  <si>
    <t>国外债务还本</t>
  </si>
  <si>
    <t>十三、转移性支出</t>
  </si>
  <si>
    <t>上下级政府间转移性支出</t>
  </si>
  <si>
    <t>援助其他地区支出</t>
  </si>
  <si>
    <t>债务转贷</t>
  </si>
  <si>
    <t>调出资金</t>
  </si>
  <si>
    <t>十四、预备费及预留</t>
  </si>
  <si>
    <t>预留</t>
  </si>
  <si>
    <t>十五、其他支出</t>
  </si>
  <si>
    <t>赠与</t>
  </si>
  <si>
    <t>国家赔偿费用支出</t>
  </si>
  <si>
    <t>对民间非营利组织和群众性自治组织补贴</t>
  </si>
  <si>
    <t>00</t>
  </si>
  <si>
    <r>
      <t>2020</t>
    </r>
    <r>
      <rPr>
        <b/>
        <sz val="18"/>
        <rFont val="宋体"/>
        <family val="0"/>
      </rPr>
      <t>年一般公共预算基本支出预算表（按部门经济分类）</t>
    </r>
  </si>
  <si>
    <r>
      <t>2020</t>
    </r>
    <r>
      <rPr>
        <b/>
        <sz val="10"/>
        <rFont val="宋体"/>
        <family val="0"/>
      </rPr>
      <t>年预算数</t>
    </r>
  </si>
  <si>
    <t xml:space="preserve">    基本工资</t>
  </si>
  <si>
    <t xml:space="preserve">    津贴补贴</t>
  </si>
  <si>
    <t xml:space="preserve">    奖金</t>
  </si>
  <si>
    <t xml:space="preserve">    伙食补助费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</si>
  <si>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</si>
  <si>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</si>
  <si>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</si>
  <si>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</si>
  <si>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</si>
  <si>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>11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</si>
  <si>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</si>
  <si>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</si>
  <si>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</si>
  <si>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</si>
  <si>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</si>
  <si>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</si>
  <si>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</si>
  <si>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</si>
  <si>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</si>
  <si>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</si>
  <si>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</si>
  <si>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</si>
  <si>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</si>
  <si>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</si>
  <si>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</si>
  <si>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取暖费(公用取暖费)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</si>
  <si>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</si>
  <si>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</si>
  <si>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</si>
  <si>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</si>
  <si>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</si>
  <si>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</si>
  <si>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</si>
  <si>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</si>
  <si>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</si>
  <si>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</si>
  <si>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</si>
  <si>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</si>
  <si>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</si>
  <si>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</si>
  <si>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</si>
  <si>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</si>
  <si>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</si>
  <si>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</si>
  <si>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</si>
  <si>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</si>
  <si>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</si>
  <si>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</si>
  <si>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</si>
  <si>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</si>
  <si>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</si>
  <si>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</si>
  <si>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</si>
  <si>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</si>
  <si>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</si>
  <si>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</si>
  <si>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</si>
  <si>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</si>
  <si>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</si>
  <si>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</si>
  <si>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</si>
  <si>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</si>
  <si>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</si>
  <si>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</si>
  <si>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</si>
  <si>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</si>
  <si>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</si>
  <si>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</si>
  <si>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</si>
  <si>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</si>
  <si>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</si>
  <si>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</si>
  <si>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</si>
  <si>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</si>
  <si>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</si>
  <si>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</si>
  <si>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</si>
  <si>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</si>
  <si>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</si>
  <si>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</si>
  <si>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</si>
  <si>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</si>
  <si>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19</t>
  </si>
  <si>
    <t>其他交通工具购置</t>
  </si>
  <si>
    <t>21</t>
  </si>
  <si>
    <t>文物和陈列品购置</t>
  </si>
  <si>
    <t>22</t>
  </si>
  <si>
    <t>无形资产购置</t>
  </si>
  <si>
    <t>2020年度新宾县一般公共预算转移支付补助预算表</t>
  </si>
  <si>
    <r>
      <t>201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年调整预算</t>
    </r>
  </si>
  <si>
    <r>
      <t>2020</t>
    </r>
    <r>
      <rPr>
        <b/>
        <sz val="10"/>
        <rFont val="宋体"/>
        <family val="0"/>
      </rPr>
      <t>年调整预算</t>
    </r>
  </si>
  <si>
    <r>
      <t>2020年</t>
    </r>
    <r>
      <rPr>
        <b/>
        <sz val="10"/>
        <rFont val="宋体"/>
        <family val="0"/>
      </rPr>
      <t>比201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年增减额</t>
    </r>
  </si>
  <si>
    <t>备注</t>
  </si>
  <si>
    <t>上级补助收入</t>
  </si>
  <si>
    <t xml:space="preserve">  返还性收入</t>
  </si>
  <si>
    <t xml:space="preserve">    增值税和消费税税收返还收入</t>
  </si>
  <si>
    <t xml:space="preserve">    所得税基数返还收入</t>
  </si>
  <si>
    <t xml:space="preserve">    成品油价格和税费改革税收返还收入</t>
  </si>
  <si>
    <t xml:space="preserve">    其他税收返还收入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</si>
  <si>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</si>
  <si>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</si>
  <si>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</si>
  <si>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</si>
  <si>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</si>
  <si>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化解债务补助收入</t>
  </si>
  <si>
    <t xml:space="preserve">    资源枯竭型城市转移支付补助收入</t>
  </si>
  <si>
    <t xml:space="preserve">    企业事业单位划转补助收入</t>
  </si>
  <si>
    <t xml:space="preserve">    成品油价格和税费改革转移支付补助收入</t>
  </si>
  <si>
    <t xml:space="preserve">    基层公检法司转移支付收入</t>
  </si>
  <si>
    <t xml:space="preserve">    义务教育等转移支付收入</t>
  </si>
  <si>
    <t xml:space="preserve">    基本养老保险和低保等转移支付收入</t>
  </si>
  <si>
    <t xml:space="preserve">    新型农村合作医疗等转移支付收入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</si>
  <si>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</si>
  <si>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</si>
  <si>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</si>
  <si>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</si>
  <si>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r>
      <t xml:space="preserve"> </t>
    </r>
    <r>
      <rPr>
        <sz val="10"/>
        <rFont val="宋体"/>
        <family val="0"/>
      </rPr>
      <t xml:space="preserve">   革命老区转移支付收入</t>
    </r>
  </si>
  <si>
    <r>
      <t xml:space="preserve"> </t>
    </r>
    <r>
      <rPr>
        <sz val="10"/>
        <rFont val="宋体"/>
        <family val="0"/>
      </rPr>
      <t xml:space="preserve">   民族地区转移支付收入</t>
    </r>
  </si>
  <si>
    <t xml:space="preserve">    其他一般性转移支付收入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</si>
  <si>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</si>
  <si>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</si>
  <si>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</si>
  <si>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</si>
  <si>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</si>
  <si>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</si>
  <si>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</si>
  <si>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</si>
  <si>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</si>
  <si>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</si>
  <si>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</si>
  <si>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</si>
  <si>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</si>
  <si>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</si>
  <si>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</si>
  <si>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</si>
  <si>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</si>
  <si>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</si>
  <si>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</si>
  <si>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</si>
  <si>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</si>
  <si>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>2019年政府一般债务限额和余额情况表</t>
  </si>
  <si>
    <t>年度</t>
  </si>
  <si>
    <t>债务类型</t>
  </si>
  <si>
    <t>政府债务限额</t>
  </si>
  <si>
    <t>年末余额</t>
  </si>
  <si>
    <t>一般债务</t>
  </si>
  <si>
    <t>合  计</t>
  </si>
  <si>
    <t>新宾县“三公”经费预算汇总表</t>
  </si>
  <si>
    <t>项目</t>
  </si>
  <si>
    <r>
      <t>2020</t>
    </r>
    <r>
      <rPr>
        <sz val="11"/>
        <rFont val="宋体"/>
        <family val="0"/>
      </rPr>
      <t>年预算</t>
    </r>
  </si>
  <si>
    <t>2019年预算</t>
  </si>
  <si>
    <r>
      <t>20</t>
    </r>
    <r>
      <rPr>
        <sz val="11"/>
        <rFont val="宋体"/>
        <family val="0"/>
      </rPr>
      <t>20</t>
    </r>
    <r>
      <rPr>
        <sz val="11"/>
        <rFont val="宋体"/>
        <family val="0"/>
      </rPr>
      <t>年比201</t>
    </r>
    <r>
      <rPr>
        <sz val="11"/>
        <rFont val="宋体"/>
        <family val="0"/>
      </rPr>
      <t>9</t>
    </r>
    <r>
      <rPr>
        <sz val="11"/>
        <rFont val="宋体"/>
        <family val="0"/>
      </rPr>
      <t>年</t>
    </r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</si>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</sst>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_ "/>
    <numFmt numFmtId="179" formatCode="#,##0_ "/>
    <numFmt numFmtId="180" formatCode="#,##0_ ;[Red]\-#,##0\ "/>
    <numFmt numFmtId="181" formatCode="0_ "/>
    <numFmt numFmtId="182" formatCode="#,##0_);[Red]\(#,##0\)"/>
    <numFmt numFmtId="183" formatCode="#,##0.0_);[Red]\(#,##0.0\)"/>
    <numFmt numFmtId="184" formatCode="#,##0.0_ "/>
  </numFmts>
  <fonts count="58">
    <font>
      <sz val="12"/>
      <name val="宋体"/>
      <family val="0"/>
    </font>
    <font>
      <sz val="12"/>
      <name val="华文中宋"/>
      <family val="0"/>
    </font>
    <font>
      <sz val="16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4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8"/>
      <name val="Times New Roman"/>
      <family val="1"/>
    </font>
    <font>
      <sz val="12"/>
      <name val="黑体"/>
      <family val="3"/>
    </font>
    <font>
      <b/>
      <sz val="16"/>
      <name val="宋体"/>
      <family val="0"/>
    </font>
    <font>
      <b/>
      <sz val="11"/>
      <name val="宋体"/>
      <family val="0"/>
    </font>
    <font>
      <b/>
      <sz val="10"/>
      <name val="Times New Roman"/>
      <family val="1"/>
    </font>
    <font>
      <b/>
      <sz val="10"/>
      <name val="Geneva"/>
      <family val="2"/>
    </font>
    <font>
      <sz val="10"/>
      <name val="Geneva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b/>
      <sz val="10"/>
      <name val="黑体"/>
      <family val="3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8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theme="1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9"/>
        <bgColor indexed="9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7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41" fillId="4" borderId="1" applyNumberFormat="0" applyAlignment="0" applyProtection="0"/>
    <xf numFmtId="44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2" fillId="5" borderId="3" applyNumberFormat="0" applyAlignment="0" applyProtection="0"/>
    <xf numFmtId="41" fontId="0" fillId="0" borderId="0" applyFont="0" applyFill="0" applyBorder="0" applyAlignment="0" applyProtection="0"/>
    <xf numFmtId="0" fontId="26" fillId="6" borderId="1" applyNumberFormat="0" applyAlignment="0" applyProtection="0"/>
    <xf numFmtId="0" fontId="35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51" fillId="8" borderId="0" applyNumberFormat="0" applyBorder="0" applyAlignment="0" applyProtection="0"/>
    <xf numFmtId="0" fontId="4" fillId="0" borderId="0">
      <alignment/>
      <protection/>
    </xf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8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2" applyNumberFormat="0" applyFill="0" applyAlignment="0" applyProtection="0"/>
    <xf numFmtId="0" fontId="54" fillId="9" borderId="0" applyNumberFormat="0" applyBorder="0" applyAlignment="0" applyProtection="0"/>
    <xf numFmtId="0" fontId="50" fillId="0" borderId="0" applyNumberFormat="0" applyFill="0" applyBorder="0" applyAlignment="0" applyProtection="0"/>
    <xf numFmtId="0" fontId="57" fillId="0" borderId="0">
      <alignment vertical="center"/>
      <protection/>
    </xf>
    <xf numFmtId="0" fontId="0" fillId="3" borderId="5" applyNumberFormat="0" applyFont="0" applyAlignment="0" applyProtection="0"/>
    <xf numFmtId="0" fontId="26" fillId="6" borderId="1" applyNumberFormat="0" applyAlignment="0" applyProtection="0"/>
    <xf numFmtId="0" fontId="4" fillId="0" borderId="0">
      <alignment/>
      <protection/>
    </xf>
    <xf numFmtId="0" fontId="38" fillId="10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10" borderId="0" applyNumberFormat="0" applyBorder="0" applyAlignment="0" applyProtection="0"/>
    <xf numFmtId="0" fontId="26" fillId="6" borderId="1" applyNumberFormat="0" applyAlignment="0" applyProtection="0"/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0" fillId="3" borderId="5" applyNumberFormat="0" applyFont="0" applyAlignment="0" applyProtection="0"/>
    <xf numFmtId="0" fontId="3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26" fillId="6" borderId="1" applyNumberFormat="0" applyAlignment="0" applyProtection="0"/>
    <xf numFmtId="0" fontId="4" fillId="0" borderId="0">
      <alignment/>
      <protection/>
    </xf>
    <xf numFmtId="0" fontId="31" fillId="8" borderId="0" applyNumberFormat="0" applyBorder="0" applyAlignment="0" applyProtection="0"/>
    <xf numFmtId="0" fontId="47" fillId="0" borderId="7" applyNumberFormat="0" applyFill="0" applyAlignment="0" applyProtection="0"/>
    <xf numFmtId="0" fontId="26" fillId="6" borderId="1" applyNumberFormat="0" applyAlignment="0" applyProtection="0"/>
    <xf numFmtId="0" fontId="38" fillId="6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8" applyNumberFormat="0" applyFill="0" applyAlignment="0" applyProtection="0"/>
    <xf numFmtId="0" fontId="41" fillId="4" borderId="1" applyNumberFormat="0" applyAlignment="0" applyProtection="0"/>
    <xf numFmtId="0" fontId="27" fillId="0" borderId="4" applyNumberFormat="0" applyFill="0" applyAlignment="0" applyProtection="0"/>
    <xf numFmtId="0" fontId="34" fillId="0" borderId="9" applyNumberFormat="0" applyFill="0" applyAlignment="0" applyProtection="0"/>
    <xf numFmtId="0" fontId="30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54" fillId="9" borderId="0" applyNumberFormat="0" applyBorder="0" applyAlignment="0" applyProtection="0"/>
    <xf numFmtId="0" fontId="38" fillId="6" borderId="0" applyNumberFormat="0" applyBorder="0" applyAlignment="0" applyProtection="0"/>
    <xf numFmtId="0" fontId="43" fillId="11" borderId="10" applyNumberFormat="0" applyAlignment="0" applyProtection="0"/>
    <xf numFmtId="0" fontId="29" fillId="11" borderId="1" applyNumberFormat="0" applyAlignment="0" applyProtection="0"/>
    <xf numFmtId="0" fontId="30" fillId="8" borderId="0" applyNumberFormat="0" applyBorder="0" applyAlignment="0" applyProtection="0"/>
    <xf numFmtId="0" fontId="26" fillId="6" borderId="1" applyNumberForma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45" fillId="5" borderId="3" applyNumberFormat="0" applyAlignment="0" applyProtection="0"/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8" fillId="13" borderId="0" applyNumberFormat="0" applyBorder="0" applyAlignment="0" applyProtection="0"/>
    <xf numFmtId="0" fontId="0" fillId="3" borderId="5" applyNumberFormat="0" applyFont="0" applyAlignment="0" applyProtection="0"/>
    <xf numFmtId="0" fontId="35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52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27" fillId="0" borderId="12" applyNumberFormat="0" applyFill="0" applyAlignment="0" applyProtection="0"/>
    <xf numFmtId="0" fontId="28" fillId="7" borderId="0" applyNumberFormat="0" applyBorder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2" borderId="0" applyNumberFormat="0" applyBorder="0" applyAlignment="0" applyProtection="0"/>
    <xf numFmtId="0" fontId="49" fillId="0" borderId="13" applyNumberFormat="0" applyFill="0" applyAlignment="0" applyProtection="0"/>
    <xf numFmtId="0" fontId="42" fillId="9" borderId="0" applyNumberFormat="0" applyBorder="0" applyAlignment="0" applyProtection="0"/>
    <xf numFmtId="0" fontId="4" fillId="0" borderId="0">
      <alignment/>
      <protection/>
    </xf>
    <xf numFmtId="0" fontId="30" fillId="14" borderId="0" applyNumberFormat="0" applyBorder="0" applyAlignment="0" applyProtection="0"/>
    <xf numFmtId="0" fontId="32" fillId="5" borderId="3" applyNumberFormat="0" applyAlignment="0" applyProtection="0"/>
    <xf numFmtId="0" fontId="27" fillId="0" borderId="4" applyNumberFormat="0" applyFill="0" applyAlignment="0" applyProtection="0"/>
    <xf numFmtId="0" fontId="38" fillId="15" borderId="0" applyNumberFormat="0" applyBorder="0" applyAlignment="0" applyProtection="0"/>
    <xf numFmtId="0" fontId="30" fillId="12" borderId="0" applyNumberFormat="0" applyBorder="0" applyAlignment="0" applyProtection="0"/>
    <xf numFmtId="0" fontId="28" fillId="7" borderId="0" applyNumberFormat="0" applyBorder="0" applyAlignment="0" applyProtection="0"/>
    <xf numFmtId="0" fontId="30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8" fillId="16" borderId="0" applyNumberFormat="0" applyBorder="0" applyAlignment="0" applyProtection="0"/>
    <xf numFmtId="0" fontId="0" fillId="0" borderId="0">
      <alignment/>
      <protection/>
    </xf>
    <xf numFmtId="0" fontId="38" fillId="15" borderId="0" applyNumberFormat="0" applyBorder="0" applyAlignment="0" applyProtection="0"/>
    <xf numFmtId="0" fontId="30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6" borderId="1" applyNumberFormat="0" applyAlignment="0" applyProtection="0"/>
    <xf numFmtId="0" fontId="35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8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0" fillId="2" borderId="0" applyNumberFormat="0" applyBorder="0" applyAlignment="0" applyProtection="0"/>
    <xf numFmtId="0" fontId="38" fillId="18" borderId="0" applyNumberFormat="0" applyBorder="0" applyAlignment="0" applyProtection="0"/>
    <xf numFmtId="0" fontId="38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8" fillId="4" borderId="0" applyNumberFormat="0" applyBorder="0" applyAlignment="0" applyProtection="0"/>
    <xf numFmtId="0" fontId="30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7" fillId="0" borderId="4" applyNumberFormat="0" applyFill="0" applyAlignment="0" applyProtection="0"/>
    <xf numFmtId="0" fontId="49" fillId="0" borderId="13" applyNumberFormat="0" applyFill="0" applyAlignment="0" applyProtection="0"/>
    <xf numFmtId="0" fontId="30" fillId="7" borderId="0" applyNumberFormat="0" applyBorder="0" applyAlignment="0" applyProtection="0"/>
    <xf numFmtId="0" fontId="27" fillId="0" borderId="4" applyNumberFormat="0" applyFill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30" fillId="12" borderId="0" applyNumberFormat="0" applyBorder="0" applyAlignment="0" applyProtection="0"/>
    <xf numFmtId="0" fontId="0" fillId="0" borderId="0">
      <alignment/>
      <protection/>
    </xf>
    <xf numFmtId="0" fontId="30" fillId="12" borderId="0" applyNumberFormat="0" applyBorder="0" applyAlignment="0" applyProtection="0"/>
    <xf numFmtId="0" fontId="0" fillId="0" borderId="0">
      <alignment/>
      <protection/>
    </xf>
    <xf numFmtId="0" fontId="30" fillId="12" borderId="0" applyNumberFormat="0" applyBorder="0" applyAlignment="0" applyProtection="0"/>
    <xf numFmtId="0" fontId="0" fillId="0" borderId="0">
      <alignment/>
      <protection/>
    </xf>
    <xf numFmtId="0" fontId="30" fillId="12" borderId="0" applyNumberFormat="0" applyBorder="0" applyAlignment="0" applyProtection="0"/>
    <xf numFmtId="0" fontId="0" fillId="0" borderId="0">
      <alignment/>
      <protection/>
    </xf>
    <xf numFmtId="0" fontId="30" fillId="12" borderId="0" applyNumberFormat="0" applyBorder="0" applyAlignment="0" applyProtection="0"/>
    <xf numFmtId="0" fontId="0" fillId="0" borderId="0">
      <alignment/>
      <protection/>
    </xf>
    <xf numFmtId="0" fontId="30" fillId="12" borderId="0" applyNumberFormat="0" applyBorder="0" applyAlignment="0" applyProtection="0"/>
    <xf numFmtId="0" fontId="4" fillId="0" borderId="0">
      <alignment/>
      <protection/>
    </xf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6" fillId="6" borderId="1" applyNumberFormat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4" fillId="0" borderId="9" applyNumberFormat="0" applyFill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2" fillId="5" borderId="3" applyNumberFormat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26" fillId="6" borderId="1" applyNumberFormat="0" applyAlignment="0" applyProtection="0"/>
    <xf numFmtId="0" fontId="35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26" fillId="6" borderId="1" applyNumberFormat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2" fillId="5" borderId="3" applyNumberFormat="0" applyAlignment="0" applyProtection="0"/>
    <xf numFmtId="0" fontId="27" fillId="0" borderId="4" applyNumberFormat="0" applyFill="0" applyAlignment="0" applyProtection="0"/>
    <xf numFmtId="0" fontId="31" fillId="8" borderId="0" applyNumberFormat="0" applyBorder="0" applyAlignment="0" applyProtection="0"/>
    <xf numFmtId="0" fontId="30" fillId="12" borderId="0" applyNumberFormat="0" applyBorder="0" applyAlignment="0" applyProtection="0"/>
    <xf numFmtId="0" fontId="32" fillId="5" borderId="3" applyNumberFormat="0" applyAlignment="0" applyProtection="0"/>
    <xf numFmtId="0" fontId="27" fillId="0" borderId="4" applyNumberFormat="0" applyFill="0" applyAlignment="0" applyProtection="0"/>
    <xf numFmtId="0" fontId="30" fillId="12" borderId="0" applyNumberFormat="0" applyBorder="0" applyAlignment="0" applyProtection="0"/>
    <xf numFmtId="0" fontId="32" fillId="5" borderId="3" applyNumberFormat="0" applyAlignment="0" applyProtection="0"/>
    <xf numFmtId="0" fontId="27" fillId="0" borderId="4" applyNumberFormat="0" applyFill="0" applyAlignment="0" applyProtection="0"/>
    <xf numFmtId="0" fontId="30" fillId="12" borderId="0" applyNumberFormat="0" applyBorder="0" applyAlignment="0" applyProtection="0"/>
    <xf numFmtId="0" fontId="27" fillId="0" borderId="4" applyNumberFormat="0" applyFill="0" applyAlignment="0" applyProtection="0"/>
    <xf numFmtId="0" fontId="30" fillId="12" borderId="0" applyNumberFormat="0" applyBorder="0" applyAlignment="0" applyProtection="0"/>
    <xf numFmtId="0" fontId="30" fillId="18" borderId="0" applyNumberFormat="0" applyBorder="0" applyAlignment="0" applyProtection="0"/>
    <xf numFmtId="0" fontId="28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28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7" fillId="0" borderId="4" applyNumberFormat="0" applyFill="0" applyAlignment="0" applyProtection="0"/>
    <xf numFmtId="0" fontId="30" fillId="18" borderId="0" applyNumberFormat="0" applyBorder="0" applyAlignment="0" applyProtection="0"/>
    <xf numFmtId="0" fontId="27" fillId="0" borderId="4" applyNumberFormat="0" applyFill="0" applyAlignment="0" applyProtection="0"/>
    <xf numFmtId="0" fontId="30" fillId="18" borderId="0" applyNumberFormat="0" applyBorder="0" applyAlignment="0" applyProtection="0"/>
    <xf numFmtId="0" fontId="27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0" fillId="20" borderId="0" applyNumberFormat="0" applyBorder="0" applyAlignment="0" applyProtection="0"/>
    <xf numFmtId="0" fontId="37" fillId="0" borderId="2" applyNumberFormat="0" applyFill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43" fillId="6" borderId="10" applyNumberFormat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53" fillId="0" borderId="11" applyNumberFormat="0" applyFill="0" applyAlignment="0" applyProtection="0"/>
    <xf numFmtId="0" fontId="30" fillId="20" borderId="0" applyNumberFormat="0" applyBorder="0" applyAlignment="0" applyProtection="0"/>
    <xf numFmtId="0" fontId="26" fillId="6" borderId="1" applyNumberFormat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0" fillId="0" borderId="0">
      <alignment/>
      <protection/>
    </xf>
    <xf numFmtId="0" fontId="26" fillId="6" borderId="1" applyNumberFormat="0" applyAlignment="0" applyProtection="0"/>
    <xf numFmtId="0" fontId="48" fillId="10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3" applyNumberFormat="0" applyFill="0" applyAlignment="0" applyProtection="0"/>
    <xf numFmtId="0" fontId="48" fillId="19" borderId="0" applyNumberFormat="0" applyBorder="0" applyAlignment="0" applyProtection="0"/>
    <xf numFmtId="0" fontId="48" fillId="22" borderId="0" applyNumberFormat="0" applyBorder="0" applyAlignment="0" applyProtection="0"/>
    <xf numFmtId="0" fontId="37" fillId="0" borderId="2" applyNumberFormat="0" applyFill="0" applyAlignment="0" applyProtection="0"/>
    <xf numFmtId="0" fontId="48" fillId="22" borderId="0" applyNumberFormat="0" applyBorder="0" applyAlignment="0" applyProtection="0"/>
    <xf numFmtId="0" fontId="48" fillId="17" borderId="0" applyNumberFormat="0" applyBorder="0" applyAlignment="0" applyProtection="0"/>
    <xf numFmtId="0" fontId="34" fillId="0" borderId="9" applyNumberFormat="0" applyFill="0" applyAlignment="0" applyProtection="0"/>
    <xf numFmtId="0" fontId="48" fillId="17" borderId="0" applyNumberFormat="0" applyBorder="0" applyAlignment="0" applyProtection="0"/>
    <xf numFmtId="0" fontId="48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32" fillId="5" borderId="3" applyNumberFormat="0" applyAlignment="0" applyProtection="0"/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" fillId="0" borderId="0">
      <alignment/>
      <protection/>
    </xf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3" fillId="6" borderId="10" applyNumberFormat="0" applyAlignment="0" applyProtection="0"/>
    <xf numFmtId="0" fontId="49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26" fillId="6" borderId="1" applyNumberFormat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" fillId="0" borderId="0">
      <alignment/>
      <protection/>
    </xf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31" fillId="8" borderId="0" applyNumberFormat="0" applyBorder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28" fillId="7" borderId="0" applyNumberFormat="0" applyBorder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37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1" fillId="8" borderId="0" applyNumberFormat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27" fillId="0" borderId="4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1" fillId="8" borderId="0" applyNumberFormat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6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4" fillId="0" borderId="0">
      <alignment/>
      <protection/>
    </xf>
    <xf numFmtId="0" fontId="31" fillId="8" borderId="0" applyNumberFormat="0" applyBorder="0" applyAlignment="0" applyProtection="0"/>
    <xf numFmtId="0" fontId="4" fillId="0" borderId="0">
      <alignment/>
      <protection/>
    </xf>
    <xf numFmtId="0" fontId="31" fillId="8" borderId="0" applyNumberFormat="0" applyBorder="0" applyAlignment="0" applyProtection="0"/>
    <xf numFmtId="0" fontId="4" fillId="0" borderId="0">
      <alignment/>
      <protection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7" fillId="0" borderId="4" applyNumberFormat="0" applyFill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7" fillId="0" borderId="0">
      <alignment vertical="center"/>
      <protection/>
    </xf>
    <xf numFmtId="0" fontId="28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8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5" borderId="3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" borderId="5" applyNumberFormat="0" applyFont="0" applyAlignment="0" applyProtection="0"/>
    <xf numFmtId="0" fontId="32" fillId="5" borderId="3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1" fillId="4" borderId="1" applyNumberFormat="0" applyAlignment="0" applyProtection="0"/>
    <xf numFmtId="0" fontId="0" fillId="0" borderId="0">
      <alignment/>
      <protection/>
    </xf>
    <xf numFmtId="0" fontId="41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9" borderId="0" applyNumberFormat="0" applyBorder="0" applyAlignment="0" applyProtection="0"/>
    <xf numFmtId="0" fontId="32" fillId="5" borderId="3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32" fillId="5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6" borderId="1" applyNumberFormat="0" applyAlignment="0" applyProtection="0"/>
    <xf numFmtId="0" fontId="43" fillId="6" borderId="10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" borderId="5" applyNumberFormat="0" applyFont="0" applyAlignment="0" applyProtection="0"/>
    <xf numFmtId="0" fontId="28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28" fillId="7" borderId="0" applyNumberFormat="0" applyBorder="0" applyAlignment="0" applyProtection="0"/>
    <xf numFmtId="0" fontId="32" fillId="5" borderId="3" applyNumberFormat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0" fillId="3" borderId="5" applyNumberFormat="0" applyFont="0" applyAlignment="0" applyProtection="0"/>
    <xf numFmtId="0" fontId="28" fillId="7" borderId="0" applyNumberFormat="0" applyBorder="0" applyAlignment="0" applyProtection="0"/>
    <xf numFmtId="0" fontId="0" fillId="3" borderId="5" applyNumberFormat="0" applyFont="0" applyAlignment="0" applyProtection="0"/>
    <xf numFmtId="0" fontId="28" fillId="7" borderId="0" applyNumberFormat="0" applyBorder="0" applyAlignment="0" applyProtection="0"/>
    <xf numFmtId="0" fontId="0" fillId="3" borderId="5" applyNumberFormat="0" applyFont="0" applyAlignment="0" applyProtection="0"/>
    <xf numFmtId="0" fontId="28" fillId="7" borderId="0" applyNumberFormat="0" applyBorder="0" applyAlignment="0" applyProtection="0"/>
    <xf numFmtId="0" fontId="0" fillId="3" borderId="5" applyNumberFormat="0" applyFont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6" fillId="6" borderId="1" applyNumberFormat="0" applyAlignment="0" applyProtection="0"/>
    <xf numFmtId="0" fontId="26" fillId="6" borderId="1" applyNumberFormat="0" applyAlignment="0" applyProtection="0"/>
    <xf numFmtId="0" fontId="26" fillId="6" borderId="1" applyNumberFormat="0" applyAlignment="0" applyProtection="0"/>
    <xf numFmtId="0" fontId="26" fillId="6" borderId="1" applyNumberFormat="0" applyAlignment="0" applyProtection="0"/>
    <xf numFmtId="0" fontId="26" fillId="6" borderId="1" applyNumberFormat="0" applyAlignment="0" applyProtection="0"/>
    <xf numFmtId="0" fontId="26" fillId="6" borderId="1" applyNumberFormat="0" applyAlignment="0" applyProtection="0"/>
    <xf numFmtId="0" fontId="26" fillId="6" borderId="1" applyNumberFormat="0" applyAlignment="0" applyProtection="0"/>
    <xf numFmtId="0" fontId="26" fillId="6" borderId="1" applyNumberFormat="0" applyAlignment="0" applyProtection="0"/>
    <xf numFmtId="0" fontId="26" fillId="6" borderId="1" applyNumberFormat="0" applyAlignment="0" applyProtection="0"/>
    <xf numFmtId="0" fontId="26" fillId="6" borderId="1" applyNumberFormat="0" applyAlignment="0" applyProtection="0"/>
    <xf numFmtId="0" fontId="43" fillId="6" borderId="10" applyNumberFormat="0" applyAlignment="0" applyProtection="0"/>
    <xf numFmtId="0" fontId="26" fillId="6" borderId="1" applyNumberFormat="0" applyAlignment="0" applyProtection="0"/>
    <xf numFmtId="0" fontId="32" fillId="5" borderId="3" applyNumberFormat="0" applyAlignment="0" applyProtection="0"/>
    <xf numFmtId="0" fontId="32" fillId="5" borderId="3" applyNumberFormat="0" applyAlignment="0" applyProtection="0"/>
    <xf numFmtId="0" fontId="32" fillId="5" borderId="3" applyNumberFormat="0" applyAlignment="0" applyProtection="0"/>
    <xf numFmtId="0" fontId="32" fillId="5" borderId="3" applyNumberFormat="0" applyAlignment="0" applyProtection="0"/>
    <xf numFmtId="0" fontId="32" fillId="5" borderId="3" applyNumberFormat="0" applyAlignment="0" applyProtection="0"/>
    <xf numFmtId="0" fontId="32" fillId="5" borderId="3" applyNumberFormat="0" applyAlignment="0" applyProtection="0"/>
    <xf numFmtId="0" fontId="32" fillId="5" borderId="3" applyNumberFormat="0" applyAlignment="0" applyProtection="0"/>
    <xf numFmtId="0" fontId="32" fillId="5" borderId="3" applyNumberFormat="0" applyAlignment="0" applyProtection="0"/>
    <xf numFmtId="0" fontId="32" fillId="5" borderId="3" applyNumberFormat="0" applyAlignment="0" applyProtection="0"/>
    <xf numFmtId="0" fontId="32" fillId="5" borderId="3" applyNumberFormat="0" applyAlignment="0" applyProtection="0"/>
    <xf numFmtId="0" fontId="32" fillId="5" borderId="3" applyNumberFormat="0" applyAlignment="0" applyProtection="0"/>
    <xf numFmtId="0" fontId="32" fillId="5" borderId="3" applyNumberFormat="0" applyAlignment="0" applyProtection="0"/>
    <xf numFmtId="0" fontId="32" fillId="5" borderId="3" applyNumberFormat="0" applyAlignment="0" applyProtection="0"/>
    <xf numFmtId="0" fontId="32" fillId="5" borderId="3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5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43" fillId="6" borderId="10" applyNumberFormat="0" applyAlignment="0" applyProtection="0"/>
    <xf numFmtId="0" fontId="43" fillId="6" borderId="10" applyNumberFormat="0" applyAlignment="0" applyProtection="0"/>
    <xf numFmtId="0" fontId="43" fillId="6" borderId="10" applyNumberFormat="0" applyAlignment="0" applyProtection="0"/>
    <xf numFmtId="0" fontId="43" fillId="6" borderId="10" applyNumberFormat="0" applyAlignment="0" applyProtection="0"/>
    <xf numFmtId="0" fontId="43" fillId="6" borderId="10" applyNumberFormat="0" applyAlignment="0" applyProtection="0"/>
    <xf numFmtId="0" fontId="43" fillId="6" borderId="10" applyNumberFormat="0" applyAlignment="0" applyProtection="0"/>
    <xf numFmtId="0" fontId="43" fillId="6" borderId="10" applyNumberFormat="0" applyAlignment="0" applyProtection="0"/>
    <xf numFmtId="0" fontId="43" fillId="6" borderId="10" applyNumberFormat="0" applyAlignment="0" applyProtection="0"/>
    <xf numFmtId="0" fontId="43" fillId="6" borderId="10" applyNumberFormat="0" applyAlignment="0" applyProtection="0"/>
    <xf numFmtId="0" fontId="43" fillId="6" borderId="10" applyNumberFormat="0" applyAlignment="0" applyProtection="0"/>
    <xf numFmtId="0" fontId="43" fillId="6" borderId="10" applyNumberFormat="0" applyAlignment="0" applyProtection="0"/>
    <xf numFmtId="0" fontId="43" fillId="6" borderId="10" applyNumberFormat="0" applyAlignment="0" applyProtection="0"/>
    <xf numFmtId="0" fontId="43" fillId="6" borderId="10" applyNumberFormat="0" applyAlignment="0" applyProtection="0"/>
    <xf numFmtId="0" fontId="43" fillId="6" borderId="10" applyNumberFormat="0" applyAlignment="0" applyProtection="0"/>
    <xf numFmtId="0" fontId="43" fillId="6" borderId="10" applyNumberFormat="0" applyAlignment="0" applyProtection="0"/>
    <xf numFmtId="0" fontId="43" fillId="6" borderId="10" applyNumberFormat="0" applyAlignment="0" applyProtection="0"/>
    <xf numFmtId="0" fontId="43" fillId="6" borderId="10" applyNumberFormat="0" applyAlignment="0" applyProtection="0"/>
    <xf numFmtId="0" fontId="43" fillId="6" borderId="10" applyNumberFormat="0" applyAlignment="0" applyProtection="0"/>
    <xf numFmtId="0" fontId="43" fillId="6" borderId="10" applyNumberFormat="0" applyAlignment="0" applyProtection="0"/>
    <xf numFmtId="0" fontId="43" fillId="6" borderId="10" applyNumberFormat="0" applyAlignment="0" applyProtection="0"/>
    <xf numFmtId="0" fontId="43" fillId="6" borderId="10" applyNumberFormat="0" applyAlignment="0" applyProtection="0"/>
    <xf numFmtId="0" fontId="43" fillId="6" borderId="10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0" fillId="0" borderId="0">
      <alignment/>
      <protection/>
    </xf>
    <xf numFmtId="0" fontId="0" fillId="3" borderId="5" applyNumberFormat="0" applyFont="0" applyAlignment="0" applyProtection="0"/>
    <xf numFmtId="0" fontId="0" fillId="3" borderId="5" applyNumberFormat="0" applyFont="0" applyAlignment="0" applyProtection="0"/>
    <xf numFmtId="0" fontId="0" fillId="3" borderId="5" applyNumberFormat="0" applyFont="0" applyAlignment="0" applyProtection="0"/>
    <xf numFmtId="0" fontId="0" fillId="3" borderId="5" applyNumberFormat="0" applyFont="0" applyAlignment="0" applyProtection="0"/>
    <xf numFmtId="0" fontId="0" fillId="3" borderId="5" applyNumberFormat="0" applyFont="0" applyAlignment="0" applyProtection="0"/>
    <xf numFmtId="0" fontId="0" fillId="3" borderId="5" applyNumberFormat="0" applyFont="0" applyAlignment="0" applyProtection="0"/>
    <xf numFmtId="0" fontId="0" fillId="3" borderId="5" applyNumberFormat="0" applyFont="0" applyAlignment="0" applyProtection="0"/>
    <xf numFmtId="0" fontId="0" fillId="3" borderId="5" applyNumberFormat="0" applyFont="0" applyAlignment="0" applyProtection="0"/>
    <xf numFmtId="0" fontId="0" fillId="3" borderId="5" applyNumberFormat="0" applyFont="0" applyAlignment="0" applyProtection="0"/>
    <xf numFmtId="0" fontId="0" fillId="3" borderId="5" applyNumberFormat="0" applyFont="0" applyAlignment="0" applyProtection="0"/>
    <xf numFmtId="0" fontId="0" fillId="3" borderId="5" applyNumberFormat="0" applyFont="0" applyAlignment="0" applyProtection="0"/>
    <xf numFmtId="0" fontId="0" fillId="3" borderId="5" applyNumberFormat="0" applyFont="0" applyAlignment="0" applyProtection="0"/>
    <xf numFmtId="0" fontId="0" fillId="3" borderId="5" applyNumberFormat="0" applyFont="0" applyAlignment="0" applyProtection="0"/>
    <xf numFmtId="0" fontId="0" fillId="3" borderId="5" applyNumberFormat="0" applyFont="0" applyAlignment="0" applyProtection="0"/>
    <xf numFmtId="0" fontId="0" fillId="3" borderId="5" applyNumberFormat="0" applyFont="0" applyAlignment="0" applyProtection="0"/>
    <xf numFmtId="0" fontId="0" fillId="3" borderId="5" applyNumberFormat="0" applyFont="0" applyAlignment="0" applyProtection="0"/>
    <xf numFmtId="0" fontId="0" fillId="3" borderId="5" applyNumberFormat="0" applyFont="0" applyAlignment="0" applyProtection="0"/>
    <xf numFmtId="0" fontId="0" fillId="3" borderId="5" applyNumberFormat="0" applyFont="0" applyAlignment="0" applyProtection="0"/>
  </cellStyleXfs>
  <cellXfs count="27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487" applyFont="1" applyAlignment="1">
      <alignment horizontal="center" vertical="center"/>
      <protection/>
    </xf>
    <xf numFmtId="0" fontId="3" fillId="0" borderId="0" xfId="487" applyFont="1">
      <alignment vertical="center"/>
      <protection/>
    </xf>
    <xf numFmtId="0" fontId="4" fillId="0" borderId="0" xfId="146" applyFont="1">
      <alignment/>
      <protection/>
    </xf>
    <xf numFmtId="0" fontId="3" fillId="0" borderId="0" xfId="487" applyFont="1" applyAlignment="1">
      <alignment horizontal="right"/>
      <protection/>
    </xf>
    <xf numFmtId="0" fontId="5" fillId="0" borderId="14" xfId="487" applyFont="1" applyBorder="1" applyAlignment="1">
      <alignment horizontal="center" vertical="center"/>
      <protection/>
    </xf>
    <xf numFmtId="0" fontId="5" fillId="0" borderId="15" xfId="487" applyFont="1" applyBorder="1" applyAlignment="1">
      <alignment horizontal="center" vertical="center"/>
      <protection/>
    </xf>
    <xf numFmtId="0" fontId="5" fillId="0" borderId="15" xfId="487" applyFont="1" applyBorder="1" applyAlignment="1">
      <alignment horizontal="center"/>
      <protection/>
    </xf>
    <xf numFmtId="0" fontId="5" fillId="0" borderId="16" xfId="487" applyFont="1" applyBorder="1" applyAlignment="1">
      <alignment horizontal="center"/>
      <protection/>
    </xf>
    <xf numFmtId="0" fontId="5" fillId="0" borderId="17" xfId="487" applyFont="1" applyBorder="1" applyAlignment="1">
      <alignment horizontal="center" vertical="center"/>
      <protection/>
    </xf>
    <xf numFmtId="0" fontId="5" fillId="0" borderId="18" xfId="487" applyFont="1" applyBorder="1" applyAlignment="1">
      <alignment horizontal="center" vertical="center"/>
      <protection/>
    </xf>
    <xf numFmtId="0" fontId="5" fillId="0" borderId="18" xfId="487" applyFont="1" applyBorder="1" applyAlignment="1">
      <alignment horizontal="center"/>
      <protection/>
    </xf>
    <xf numFmtId="0" fontId="5" fillId="0" borderId="19" xfId="487" applyFont="1" applyBorder="1" applyAlignment="1">
      <alignment horizontal="center"/>
      <protection/>
    </xf>
    <xf numFmtId="0" fontId="5" fillId="0" borderId="17" xfId="487" applyFont="1" applyBorder="1" applyAlignment="1">
      <alignment vertical="center"/>
      <protection/>
    </xf>
    <xf numFmtId="176" fontId="3" fillId="0" borderId="18" xfId="487" applyNumberFormat="1" applyFont="1" applyBorder="1" applyAlignment="1">
      <alignment vertical="center"/>
      <protection/>
    </xf>
    <xf numFmtId="4" fontId="3" fillId="0" borderId="18" xfId="487" applyNumberFormat="1" applyFont="1" applyBorder="1" applyAlignment="1">
      <alignment vertical="center"/>
      <protection/>
    </xf>
    <xf numFmtId="177" fontId="3" fillId="0" borderId="19" xfId="487" applyNumberFormat="1" applyFont="1" applyBorder="1">
      <alignment vertical="center"/>
      <protection/>
    </xf>
    <xf numFmtId="0" fontId="5" fillId="0" borderId="17" xfId="487" applyFont="1" applyBorder="1" applyAlignment="1">
      <alignment vertical="center" wrapText="1"/>
      <protection/>
    </xf>
    <xf numFmtId="176" fontId="3" fillId="0" borderId="18" xfId="487" applyNumberFormat="1" applyFont="1" applyBorder="1">
      <alignment vertical="center"/>
      <protection/>
    </xf>
    <xf numFmtId="0" fontId="5" fillId="0" borderId="20" xfId="487" applyFont="1" applyBorder="1" applyAlignment="1">
      <alignment vertical="center"/>
      <protection/>
    </xf>
    <xf numFmtId="176" fontId="3" fillId="0" borderId="21" xfId="487" applyNumberFormat="1" applyFont="1" applyBorder="1">
      <alignment vertical="center"/>
      <protection/>
    </xf>
    <xf numFmtId="176" fontId="3" fillId="0" borderId="21" xfId="487" applyNumberFormat="1" applyFont="1" applyBorder="1" applyAlignment="1">
      <alignment vertical="center"/>
      <protection/>
    </xf>
    <xf numFmtId="4" fontId="3" fillId="0" borderId="21" xfId="487" applyNumberFormat="1" applyFont="1" applyBorder="1" applyAlignment="1">
      <alignment vertical="center"/>
      <protection/>
    </xf>
    <xf numFmtId="177" fontId="3" fillId="0" borderId="22" xfId="487" applyNumberFormat="1" applyFont="1" applyBorder="1">
      <alignment vertical="center"/>
      <protection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146" applyFont="1">
      <alignment/>
      <protection/>
    </xf>
    <xf numFmtId="0" fontId="8" fillId="11" borderId="0" xfId="146" applyNumberFormat="1" applyFont="1" applyFill="1" applyAlignment="1" applyProtection="1">
      <alignment horizontal="center" vertical="center"/>
      <protection/>
    </xf>
    <xf numFmtId="0" fontId="3" fillId="0" borderId="0" xfId="146" applyNumberFormat="1" applyFont="1" applyFill="1" applyAlignment="1" applyProtection="1">
      <alignment horizontal="right" vertical="center"/>
      <protection/>
    </xf>
    <xf numFmtId="0" fontId="9" fillId="11" borderId="18" xfId="146" applyNumberFormat="1" applyFont="1" applyFill="1" applyBorder="1" applyAlignment="1" applyProtection="1">
      <alignment horizontal="center" vertical="center"/>
      <protection/>
    </xf>
    <xf numFmtId="0" fontId="9" fillId="11" borderId="18" xfId="146" applyNumberFormat="1" applyFont="1" applyFill="1" applyBorder="1" applyAlignment="1" applyProtection="1">
      <alignment horizontal="center" vertical="center" wrapText="1"/>
      <protection/>
    </xf>
    <xf numFmtId="0" fontId="9" fillId="11" borderId="18" xfId="146" applyNumberFormat="1" applyFont="1" applyFill="1" applyBorder="1" applyAlignment="1" applyProtection="1">
      <alignment horizontal="left" vertical="center"/>
      <protection/>
    </xf>
    <xf numFmtId="3" fontId="3" fillId="11" borderId="18" xfId="146" applyNumberFormat="1" applyFont="1" applyFill="1" applyBorder="1" applyAlignment="1" applyProtection="1">
      <alignment horizontal="right" vertical="center"/>
      <protection/>
    </xf>
    <xf numFmtId="178" fontId="3" fillId="0" borderId="18" xfId="146" applyNumberFormat="1" applyFont="1" applyBorder="1" applyAlignment="1">
      <alignment vertical="center"/>
      <protection/>
    </xf>
    <xf numFmtId="0" fontId="3" fillId="0" borderId="18" xfId="146" applyFont="1" applyBorder="1" applyAlignment="1">
      <alignment vertical="center"/>
      <protection/>
    </xf>
    <xf numFmtId="0" fontId="3" fillId="11" borderId="18" xfId="146" applyNumberFormat="1" applyFont="1" applyFill="1" applyBorder="1" applyAlignment="1" applyProtection="1">
      <alignment horizontal="left" vertical="center"/>
      <protection/>
    </xf>
    <xf numFmtId="3" fontId="3" fillId="28" borderId="18" xfId="146" applyNumberFormat="1" applyFont="1" applyFill="1" applyBorder="1" applyAlignment="1" applyProtection="1">
      <alignment horizontal="right" vertical="center"/>
      <protection/>
    </xf>
    <xf numFmtId="3" fontId="3" fillId="11" borderId="18" xfId="146" applyNumberFormat="1" applyFont="1" applyFill="1" applyBorder="1" applyAlignment="1" applyProtection="1">
      <alignment horizontal="left" vertical="center"/>
      <protection/>
    </xf>
    <xf numFmtId="3" fontId="3" fillId="28" borderId="25" xfId="146" applyNumberFormat="1" applyFont="1" applyFill="1" applyBorder="1" applyAlignment="1" applyProtection="1">
      <alignment horizontal="right" vertical="center"/>
      <protection/>
    </xf>
    <xf numFmtId="0" fontId="3" fillId="11" borderId="26" xfId="146" applyNumberFormat="1" applyFont="1" applyFill="1" applyBorder="1" applyAlignment="1" applyProtection="1">
      <alignment horizontal="left" vertical="center"/>
      <protection/>
    </xf>
    <xf numFmtId="3" fontId="3" fillId="11" borderId="27" xfId="146" applyNumberFormat="1" applyFont="1" applyFill="1" applyBorder="1" applyAlignment="1" applyProtection="1">
      <alignment horizontal="right" vertical="center"/>
      <protection/>
    </xf>
    <xf numFmtId="3" fontId="3" fillId="28" borderId="28" xfId="146" applyNumberFormat="1" applyFont="1" applyFill="1" applyBorder="1" applyAlignment="1" applyProtection="1">
      <alignment horizontal="right" vertical="center"/>
      <protection/>
    </xf>
    <xf numFmtId="0" fontId="10" fillId="0" borderId="0" xfId="16" applyFont="1" applyFill="1" applyAlignment="1">
      <alignment horizontal="center" vertical="center"/>
      <protection/>
    </xf>
    <xf numFmtId="0" fontId="7" fillId="0" borderId="0" xfId="16" applyFont="1" applyFill="1">
      <alignment/>
      <protection/>
    </xf>
    <xf numFmtId="0" fontId="0" fillId="0" borderId="0" xfId="16" applyFont="1" applyFill="1">
      <alignment/>
      <protection/>
    </xf>
    <xf numFmtId="0" fontId="4" fillId="0" borderId="0" xfId="463" applyFont="1" applyAlignment="1">
      <alignment/>
      <protection/>
    </xf>
    <xf numFmtId="0" fontId="4" fillId="0" borderId="0" xfId="16" applyFont="1" applyFill="1">
      <alignment/>
      <protection/>
    </xf>
    <xf numFmtId="0" fontId="10" fillId="0" borderId="0" xfId="16" applyFont="1" applyFill="1">
      <alignment/>
      <protection/>
    </xf>
    <xf numFmtId="0" fontId="8" fillId="0" borderId="0" xfId="463" applyNumberFormat="1" applyFont="1" applyFill="1" applyAlignment="1" applyProtection="1">
      <alignment horizontal="center" vertical="center" wrapText="1"/>
      <protection/>
    </xf>
    <xf numFmtId="0" fontId="11" fillId="0" borderId="0" xfId="463" applyNumberFormat="1" applyFont="1" applyFill="1" applyAlignment="1" applyProtection="1">
      <alignment horizontal="center" vertical="center" wrapText="1"/>
      <protection/>
    </xf>
    <xf numFmtId="49" fontId="9" fillId="0" borderId="29" xfId="463" applyNumberFormat="1" applyFont="1" applyFill="1" applyBorder="1" applyAlignment="1" applyProtection="1">
      <alignment/>
      <protection/>
    </xf>
    <xf numFmtId="0" fontId="9" fillId="0" borderId="0" xfId="463" applyFont="1" applyFill="1" applyAlignment="1">
      <alignment/>
      <protection/>
    </xf>
    <xf numFmtId="0" fontId="9" fillId="0" borderId="0" xfId="16" applyFont="1" applyFill="1">
      <alignment/>
      <protection/>
    </xf>
    <xf numFmtId="0" fontId="9" fillId="0" borderId="0" xfId="16" applyFont="1" applyFill="1" applyAlignment="1">
      <alignment horizontal="right" vertical="center"/>
      <protection/>
    </xf>
    <xf numFmtId="0" fontId="9" fillId="0" borderId="18" xfId="463" applyNumberFormat="1" applyFont="1" applyFill="1" applyBorder="1" applyAlignment="1" applyProtection="1">
      <alignment horizontal="centerContinuous" vertical="center"/>
      <protection/>
    </xf>
    <xf numFmtId="0" fontId="9" fillId="0" borderId="25" xfId="16" applyNumberFormat="1" applyFont="1" applyFill="1" applyBorder="1" applyAlignment="1" applyProtection="1">
      <alignment horizontal="center" vertical="center"/>
      <protection/>
    </xf>
    <xf numFmtId="0" fontId="9" fillId="0" borderId="25" xfId="16" applyFont="1" applyFill="1" applyBorder="1" applyAlignment="1">
      <alignment horizontal="center" vertical="center"/>
      <protection/>
    </xf>
    <xf numFmtId="0" fontId="9" fillId="0" borderId="18" xfId="463" applyFont="1" applyFill="1" applyBorder="1" applyAlignment="1">
      <alignment horizontal="center" vertical="center" wrapText="1"/>
      <protection/>
    </xf>
    <xf numFmtId="0" fontId="9" fillId="0" borderId="18" xfId="463" applyFont="1" applyBorder="1" applyAlignment="1">
      <alignment horizontal="center" vertical="center" wrapText="1"/>
      <protection/>
    </xf>
    <xf numFmtId="0" fontId="9" fillId="0" borderId="28" xfId="16" applyNumberFormat="1" applyFont="1" applyFill="1" applyBorder="1" applyAlignment="1" applyProtection="1">
      <alignment horizontal="center" vertical="center"/>
      <protection/>
    </xf>
    <xf numFmtId="0" fontId="9" fillId="0" borderId="28" xfId="16" applyFont="1" applyFill="1" applyBorder="1" applyAlignment="1">
      <alignment horizontal="center" vertical="center"/>
      <protection/>
    </xf>
    <xf numFmtId="0" fontId="3" fillId="0" borderId="18" xfId="463" applyFont="1" applyFill="1" applyBorder="1" applyAlignment="1">
      <alignment horizontal="center" vertical="center" wrapText="1"/>
      <protection/>
    </xf>
    <xf numFmtId="0" fontId="3" fillId="0" borderId="18" xfId="463" applyFont="1" applyBorder="1" applyAlignment="1">
      <alignment horizontal="center" vertical="center" wrapText="1"/>
      <protection/>
    </xf>
    <xf numFmtId="49" fontId="3" fillId="0" borderId="18" xfId="16" applyNumberFormat="1" applyFont="1" applyFill="1" applyBorder="1" applyAlignment="1" applyProtection="1">
      <alignment horizontal="center" vertical="center" wrapText="1"/>
      <protection/>
    </xf>
    <xf numFmtId="179" fontId="3" fillId="0" borderId="18" xfId="16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179" fontId="3" fillId="0" borderId="18" xfId="0" applyNumberFormat="1" applyFont="1" applyFill="1" applyBorder="1" applyAlignment="1">
      <alignment horizontal="right" vertical="center"/>
    </xf>
    <xf numFmtId="179" fontId="3" fillId="0" borderId="18" xfId="16" applyNumberFormat="1" applyFont="1" applyFill="1" applyBorder="1" applyAlignment="1">
      <alignment vertical="center"/>
      <protection/>
    </xf>
    <xf numFmtId="0" fontId="3" fillId="0" borderId="18" xfId="0" applyFont="1" applyFill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16" applyFont="1" applyFill="1" applyBorder="1">
      <alignment/>
      <protection/>
    </xf>
    <xf numFmtId="0" fontId="0" fillId="0" borderId="18" xfId="0" applyFont="1" applyBorder="1" applyAlignment="1">
      <alignment horizontal="left" vertical="center" indent="1"/>
    </xf>
    <xf numFmtId="0" fontId="3" fillId="0" borderId="0" xfId="16" applyFont="1" applyFill="1">
      <alignment/>
      <protection/>
    </xf>
    <xf numFmtId="0" fontId="4" fillId="0" borderId="0" xfId="463" applyFont="1" applyAlignment="1">
      <alignment horizontal="center"/>
      <protection/>
    </xf>
    <xf numFmtId="180" fontId="0" fillId="0" borderId="0" xfId="16" applyNumberFormat="1" applyFont="1" applyFill="1">
      <alignment/>
      <protection/>
    </xf>
    <xf numFmtId="49" fontId="9" fillId="0" borderId="29" xfId="463" applyNumberFormat="1" applyFont="1" applyFill="1" applyBorder="1" applyAlignment="1" applyProtection="1">
      <alignment horizontal="center"/>
      <protection/>
    </xf>
    <xf numFmtId="0" fontId="9" fillId="0" borderId="0" xfId="463" applyFont="1" applyFill="1" applyAlignment="1">
      <alignment horizontal="center"/>
      <protection/>
    </xf>
    <xf numFmtId="180" fontId="9" fillId="0" borderId="0" xfId="16" applyNumberFormat="1" applyFont="1" applyFill="1" applyAlignment="1">
      <alignment horizontal="right" vertical="center"/>
      <protection/>
    </xf>
    <xf numFmtId="0" fontId="9" fillId="0" borderId="26" xfId="463" applyNumberFormat="1" applyFont="1" applyFill="1" applyBorder="1" applyAlignment="1" applyProtection="1">
      <alignment horizontal="center" vertical="center"/>
      <protection/>
    </xf>
    <xf numFmtId="0" fontId="9" fillId="0" borderId="27" xfId="463" applyNumberFormat="1" applyFont="1" applyFill="1" applyBorder="1" applyAlignment="1" applyProtection="1">
      <alignment horizontal="center" vertical="center"/>
      <protection/>
    </xf>
    <xf numFmtId="0" fontId="9" fillId="0" borderId="18" xfId="16" applyNumberFormat="1" applyFont="1" applyFill="1" applyBorder="1" applyAlignment="1" applyProtection="1">
      <alignment horizontal="center" vertical="center"/>
      <protection/>
    </xf>
    <xf numFmtId="180" fontId="9" fillId="0" borderId="18" xfId="16" applyNumberFormat="1" applyFont="1" applyFill="1" applyBorder="1" applyAlignment="1">
      <alignment horizontal="center" vertical="center"/>
      <protection/>
    </xf>
    <xf numFmtId="180" fontId="3" fillId="0" borderId="18" xfId="16" applyNumberFormat="1" applyFont="1" applyFill="1" applyBorder="1" applyAlignment="1" applyProtection="1">
      <alignment horizontal="right" vertical="center"/>
      <protection/>
    </xf>
    <xf numFmtId="49" fontId="3" fillId="0" borderId="18" xfId="463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>
      <alignment horizontal="left" vertical="center" wrapText="1"/>
    </xf>
    <xf numFmtId="180" fontId="9" fillId="0" borderId="0" xfId="16" applyNumberFormat="1" applyFont="1" applyFill="1">
      <alignment/>
      <protection/>
    </xf>
    <xf numFmtId="0" fontId="3" fillId="0" borderId="18" xfId="701" applyFont="1" applyFill="1" applyBorder="1" applyAlignment="1">
      <alignment horizontal="left" vertical="center" wrapText="1" indent="2"/>
      <protection/>
    </xf>
    <xf numFmtId="0" fontId="3" fillId="0" borderId="18" xfId="0" applyFont="1" applyBorder="1" applyAlignment="1" applyProtection="1">
      <alignment horizontal="right" vertical="center"/>
      <protection/>
    </xf>
    <xf numFmtId="0" fontId="3" fillId="0" borderId="18" xfId="463" applyFont="1" applyBorder="1" applyAlignment="1">
      <alignment horizontal="center" vertical="center"/>
      <protection/>
    </xf>
    <xf numFmtId="0" fontId="3" fillId="0" borderId="18" xfId="463" applyFont="1" applyBorder="1" applyAlignment="1">
      <alignment horizontal="center"/>
      <protection/>
    </xf>
    <xf numFmtId="180" fontId="3" fillId="0" borderId="18" xfId="16" applyNumberFormat="1" applyFont="1" applyFill="1" applyBorder="1">
      <alignment/>
      <protection/>
    </xf>
    <xf numFmtId="0" fontId="3" fillId="0" borderId="27" xfId="0" applyFont="1" applyFill="1" applyBorder="1" applyAlignment="1" applyProtection="1">
      <alignment horizontal="right" vertical="center"/>
      <protection locked="0"/>
    </xf>
    <xf numFmtId="180" fontId="3" fillId="0" borderId="18" xfId="16" applyNumberFormat="1" applyFont="1" applyFill="1" applyBorder="1" applyAlignment="1">
      <alignment vertical="center"/>
      <protection/>
    </xf>
    <xf numFmtId="180" fontId="0" fillId="0" borderId="18" xfId="16" applyNumberFormat="1" applyFont="1" applyFill="1" applyBorder="1">
      <alignment/>
      <protection/>
    </xf>
    <xf numFmtId="3" fontId="12" fillId="0" borderId="0" xfId="493" applyNumberFormat="1" applyFont="1" applyProtection="1">
      <alignment/>
      <protection locked="0"/>
    </xf>
    <xf numFmtId="3" fontId="3" fillId="0" borderId="0" xfId="493" applyNumberFormat="1" applyFont="1" applyAlignment="1" applyProtection="1">
      <alignment vertical="top"/>
      <protection locked="0"/>
    </xf>
    <xf numFmtId="3" fontId="5" fillId="0" borderId="0" xfId="493" applyNumberFormat="1" applyFont="1" applyProtection="1">
      <alignment/>
      <protection locked="0"/>
    </xf>
    <xf numFmtId="0" fontId="0" fillId="0" borderId="0" xfId="493" applyFont="1" applyProtection="1">
      <alignment/>
      <protection locked="0"/>
    </xf>
    <xf numFmtId="3" fontId="13" fillId="0" borderId="0" xfId="493" applyNumberFormat="1" applyFont="1" applyAlignment="1" applyProtection="1">
      <alignment horizontal="center" vertical="center"/>
      <protection locked="0"/>
    </xf>
    <xf numFmtId="3" fontId="3" fillId="0" borderId="0" xfId="493" applyNumberFormat="1" applyFont="1" applyAlignment="1" applyProtection="1">
      <alignment/>
      <protection locked="0"/>
    </xf>
    <xf numFmtId="3" fontId="3" fillId="0" borderId="0" xfId="493" applyNumberFormat="1" applyFont="1" applyAlignment="1" applyProtection="1">
      <alignment horizontal="right"/>
      <protection locked="0"/>
    </xf>
    <xf numFmtId="3" fontId="14" fillId="0" borderId="30" xfId="493" applyNumberFormat="1" applyFont="1" applyBorder="1" applyAlignment="1" applyProtection="1">
      <alignment horizontal="center" vertical="center" wrapText="1"/>
      <protection locked="0"/>
    </xf>
    <xf numFmtId="3" fontId="14" fillId="0" borderId="15" xfId="493" applyNumberFormat="1" applyFont="1" applyBorder="1" applyAlignment="1" applyProtection="1">
      <alignment horizontal="center" vertical="center" wrapText="1"/>
      <protection locked="0"/>
    </xf>
    <xf numFmtId="3" fontId="14" fillId="0" borderId="16" xfId="493" applyNumberFormat="1" applyFont="1" applyBorder="1" applyAlignment="1" applyProtection="1">
      <alignment horizontal="center" vertical="center" wrapText="1"/>
      <protection locked="0"/>
    </xf>
    <xf numFmtId="3" fontId="15" fillId="0" borderId="17" xfId="493" applyNumberFormat="1" applyFont="1" applyBorder="1" applyAlignment="1" applyProtection="1">
      <alignment horizontal="left" vertical="center"/>
      <protection locked="0"/>
    </xf>
    <xf numFmtId="3" fontId="9" fillId="11" borderId="18" xfId="493" applyNumberFormat="1" applyFont="1" applyFill="1" applyBorder="1" applyAlignment="1" applyProtection="1">
      <alignment vertical="center"/>
      <protection locked="0"/>
    </xf>
    <xf numFmtId="3" fontId="9" fillId="11" borderId="19" xfId="493" applyNumberFormat="1" applyFont="1" applyFill="1" applyBorder="1" applyAlignment="1" applyProtection="1">
      <alignment vertical="center"/>
      <protection locked="0"/>
    </xf>
    <xf numFmtId="3" fontId="9" fillId="0" borderId="17" xfId="493" applyNumberFormat="1" applyFont="1" applyBorder="1" applyAlignment="1" applyProtection="1">
      <alignment horizontal="left" vertical="center"/>
      <protection locked="0"/>
    </xf>
    <xf numFmtId="3" fontId="9" fillId="11" borderId="18" xfId="493" applyNumberFormat="1" applyFont="1" applyFill="1" applyBorder="1" applyAlignment="1" applyProtection="1">
      <alignment vertical="center"/>
      <protection/>
    </xf>
    <xf numFmtId="3" fontId="9" fillId="11" borderId="19" xfId="493" applyNumberFormat="1" applyFont="1" applyFill="1" applyBorder="1" applyAlignment="1" applyProtection="1">
      <alignment vertical="center"/>
      <protection/>
    </xf>
    <xf numFmtId="3" fontId="3" fillId="0" borderId="17" xfId="493" applyNumberFormat="1" applyFont="1" applyBorder="1" applyAlignment="1" applyProtection="1">
      <alignment vertical="center"/>
      <protection locked="0"/>
    </xf>
    <xf numFmtId="3" fontId="3" fillId="11" borderId="18" xfId="493" applyNumberFormat="1" applyFont="1" applyFill="1" applyBorder="1" applyAlignment="1" applyProtection="1">
      <alignment vertical="center"/>
      <protection locked="0"/>
    </xf>
    <xf numFmtId="3" fontId="3" fillId="11" borderId="18" xfId="493" applyNumberFormat="1" applyFont="1" applyFill="1" applyBorder="1" applyAlignment="1" applyProtection="1">
      <alignment vertical="center"/>
      <protection/>
    </xf>
    <xf numFmtId="3" fontId="3" fillId="11" borderId="19" xfId="493" applyNumberFormat="1" applyFont="1" applyFill="1" applyBorder="1" applyAlignment="1" applyProtection="1">
      <alignment vertical="center"/>
      <protection/>
    </xf>
    <xf numFmtId="0" fontId="3" fillId="0" borderId="17" xfId="493" applyFont="1" applyFill="1" applyBorder="1" applyAlignment="1">
      <alignment vertical="center"/>
      <protection/>
    </xf>
    <xf numFmtId="3" fontId="3" fillId="0" borderId="23" xfId="493" applyNumberFormat="1" applyFont="1" applyBorder="1" applyAlignment="1" applyProtection="1">
      <alignment horizontal="left" vertical="center"/>
      <protection locked="0"/>
    </xf>
    <xf numFmtId="3" fontId="3" fillId="11" borderId="31" xfId="493" applyNumberFormat="1" applyFont="1" applyFill="1" applyBorder="1" applyAlignment="1" applyProtection="1">
      <alignment vertical="center"/>
      <protection/>
    </xf>
    <xf numFmtId="3" fontId="3" fillId="11" borderId="32" xfId="493" applyNumberFormat="1" applyFont="1" applyFill="1" applyBorder="1" applyAlignment="1" applyProtection="1">
      <alignment vertical="center"/>
      <protection locked="0"/>
    </xf>
    <xf numFmtId="3" fontId="3" fillId="11" borderId="32" xfId="493" applyNumberFormat="1" applyFont="1" applyFill="1" applyBorder="1" applyAlignment="1" applyProtection="1">
      <alignment vertical="center"/>
      <protection/>
    </xf>
    <xf numFmtId="3" fontId="9" fillId="11" borderId="20" xfId="493" applyNumberFormat="1" applyFont="1" applyFill="1" applyBorder="1" applyAlignment="1" applyProtection="1">
      <alignment horizontal="center" vertical="center"/>
      <protection locked="0"/>
    </xf>
    <xf numFmtId="3" fontId="9" fillId="11" borderId="21" xfId="493" applyNumberFormat="1" applyFont="1" applyFill="1" applyBorder="1" applyAlignment="1" applyProtection="1">
      <alignment vertical="center"/>
      <protection/>
    </xf>
    <xf numFmtId="3" fontId="9" fillId="11" borderId="21" xfId="493" applyNumberFormat="1" applyFont="1" applyFill="1" applyBorder="1" applyAlignment="1" applyProtection="1">
      <alignment horizontal="center" vertical="center"/>
      <protection/>
    </xf>
    <xf numFmtId="3" fontId="9" fillId="11" borderId="22" xfId="493" applyNumberFormat="1" applyFont="1" applyFill="1" applyBorder="1" applyAlignment="1" applyProtection="1">
      <alignment vertical="center"/>
      <protection/>
    </xf>
    <xf numFmtId="3" fontId="0" fillId="0" borderId="0" xfId="493" applyNumberFormat="1" applyFont="1" applyProtection="1">
      <alignment/>
      <protection locked="0"/>
    </xf>
    <xf numFmtId="0" fontId="16" fillId="0" borderId="0" xfId="0" applyFont="1" applyFill="1" applyAlignment="1">
      <alignment/>
    </xf>
    <xf numFmtId="0" fontId="17" fillId="11" borderId="0" xfId="0" applyFont="1" applyFill="1" applyAlignment="1">
      <alignment/>
    </xf>
    <xf numFmtId="0" fontId="0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181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181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  <protection/>
    </xf>
    <xf numFmtId="181" fontId="10" fillId="0" borderId="18" xfId="0" applyNumberFormat="1" applyFont="1" applyFill="1" applyBorder="1" applyAlignment="1" applyProtection="1">
      <alignment horizontal="right" vertical="center" wrapText="1"/>
      <protection/>
    </xf>
    <xf numFmtId="178" fontId="4" fillId="0" borderId="18" xfId="0" applyNumberFormat="1" applyFont="1" applyFill="1" applyBorder="1" applyAlignment="1" applyProtection="1">
      <alignment horizontal="right" vertical="center" wrapText="1"/>
      <protection/>
    </xf>
    <xf numFmtId="181" fontId="10" fillId="0" borderId="19" xfId="0" applyNumberFormat="1" applyFont="1" applyFill="1" applyBorder="1" applyAlignment="1" applyProtection="1">
      <alignment horizontal="right" vertical="center" wrapText="1"/>
      <protection/>
    </xf>
    <xf numFmtId="181" fontId="10" fillId="0" borderId="0" xfId="0" applyNumberFormat="1" applyFont="1" applyFill="1" applyBorder="1" applyAlignment="1" applyProtection="1">
      <alignment horizontal="righ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/>
      <protection/>
    </xf>
    <xf numFmtId="182" fontId="4" fillId="0" borderId="19" xfId="0" applyNumberFormat="1" applyFont="1" applyFill="1" applyBorder="1" applyAlignment="1">
      <alignment vertical="center"/>
    </xf>
    <xf numFmtId="3" fontId="10" fillId="0" borderId="18" xfId="0" applyNumberFormat="1" applyFont="1" applyFill="1" applyBorder="1" applyAlignment="1" applyProtection="1">
      <alignment horizontal="right" vertical="center"/>
      <protection/>
    </xf>
    <xf numFmtId="3" fontId="10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8" xfId="0" applyFont="1" applyFill="1" applyBorder="1" applyAlignment="1">
      <alignment vertical="center"/>
    </xf>
    <xf numFmtId="182" fontId="18" fillId="0" borderId="18" xfId="43" applyNumberFormat="1" applyFont="1" applyFill="1" applyBorder="1">
      <alignment vertical="center"/>
      <protection/>
    </xf>
    <xf numFmtId="181" fontId="4" fillId="0" borderId="18" xfId="0" applyNumberFormat="1" applyFont="1" applyFill="1" applyBorder="1" applyAlignment="1" applyProtection="1">
      <alignment horizontal="right" vertical="center" wrapText="1"/>
      <protection/>
    </xf>
    <xf numFmtId="181" fontId="17" fillId="0" borderId="0" xfId="0" applyNumberFormat="1" applyFont="1" applyFill="1" applyBorder="1" applyAlignment="1">
      <alignment/>
    </xf>
    <xf numFmtId="182" fontId="18" fillId="0" borderId="18" xfId="400" applyNumberFormat="1" applyFont="1" applyFill="1" applyBorder="1">
      <alignment vertical="center"/>
      <protection/>
    </xf>
    <xf numFmtId="3" fontId="10" fillId="0" borderId="19" xfId="0" applyNumberFormat="1" applyFont="1" applyFill="1" applyBorder="1" applyAlignment="1" applyProtection="1">
      <alignment horizontal="right" vertical="center"/>
      <protection/>
    </xf>
    <xf numFmtId="183" fontId="18" fillId="0" borderId="18" xfId="400" applyNumberFormat="1" applyFont="1" applyFill="1" applyBorder="1">
      <alignment vertical="center"/>
      <protection/>
    </xf>
    <xf numFmtId="3" fontId="4" fillId="0" borderId="18" xfId="0" applyNumberFormat="1" applyFont="1" applyFill="1" applyBorder="1" applyAlignment="1" applyProtection="1">
      <alignment horizontal="right" vertical="center"/>
      <protection/>
    </xf>
    <xf numFmtId="181" fontId="3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49" fontId="4" fillId="0" borderId="17" xfId="146" applyNumberFormat="1" applyFont="1" applyFill="1" applyBorder="1" applyAlignment="1" applyProtection="1">
      <alignment horizontal="left" vertical="center"/>
      <protection/>
    </xf>
    <xf numFmtId="0" fontId="18" fillId="0" borderId="17" xfId="400" applyNumberFormat="1" applyFont="1" applyFill="1" applyBorder="1">
      <alignment vertical="center"/>
      <protection/>
    </xf>
    <xf numFmtId="0" fontId="19" fillId="0" borderId="17" xfId="400" applyNumberFormat="1" applyFont="1" applyFill="1" applyBorder="1">
      <alignment vertical="center"/>
      <protection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Alignment="1" applyProtection="1">
      <alignment vertical="center"/>
      <protection/>
    </xf>
    <xf numFmtId="0" fontId="10" fillId="0" borderId="18" xfId="0" applyFont="1" applyFill="1" applyBorder="1" applyAlignment="1">
      <alignment vertical="center"/>
    </xf>
    <xf numFmtId="181" fontId="10" fillId="0" borderId="27" xfId="0" applyNumberFormat="1" applyFont="1" applyFill="1" applyBorder="1" applyAlignment="1" applyProtection="1">
      <alignment horizontal="right" vertical="center" wrapText="1"/>
      <protection/>
    </xf>
    <xf numFmtId="49" fontId="4" fillId="0" borderId="17" xfId="363" applyNumberFormat="1" applyFont="1" applyFill="1" applyBorder="1" applyAlignment="1">
      <alignment vertical="center" shrinkToFit="1"/>
      <protection/>
    </xf>
    <xf numFmtId="0" fontId="10" fillId="0" borderId="1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9" fontId="4" fillId="0" borderId="17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vertical="center"/>
    </xf>
    <xf numFmtId="49" fontId="10" fillId="0" borderId="17" xfId="0" applyNumberFormat="1" applyFont="1" applyFill="1" applyBorder="1" applyAlignment="1">
      <alignment vertical="center"/>
    </xf>
    <xf numFmtId="49" fontId="10" fillId="0" borderId="17" xfId="146" applyNumberFormat="1" applyFont="1" applyFill="1" applyBorder="1" applyAlignment="1" applyProtection="1">
      <alignment horizontal="left" vertical="center"/>
      <protection/>
    </xf>
    <xf numFmtId="49" fontId="4" fillId="0" borderId="17" xfId="363" applyNumberFormat="1" applyFont="1" applyFill="1" applyBorder="1" applyAlignment="1">
      <alignment horizontal="left" vertical="center" shrinkToFit="1"/>
      <protection/>
    </xf>
    <xf numFmtId="0" fontId="18" fillId="0" borderId="17" xfId="400" applyNumberFormat="1" applyFont="1" applyFill="1" applyBorder="1" applyAlignment="1">
      <alignment horizontal="left" vertical="center"/>
      <protection/>
    </xf>
    <xf numFmtId="49" fontId="10" fillId="0" borderId="17" xfId="0" applyNumberFormat="1" applyFont="1" applyFill="1" applyBorder="1" applyAlignment="1">
      <alignment horizontal="left" vertical="center"/>
    </xf>
    <xf numFmtId="49" fontId="10" fillId="11" borderId="17" xfId="363" applyNumberFormat="1" applyFont="1" applyFill="1" applyBorder="1" applyAlignment="1">
      <alignment horizontal="left" vertical="center" shrinkToFit="1"/>
      <protection/>
    </xf>
    <xf numFmtId="181" fontId="4" fillId="0" borderId="19" xfId="0" applyNumberFormat="1" applyFont="1" applyFill="1" applyBorder="1" applyAlignment="1" applyProtection="1">
      <alignment horizontal="right" vertical="center" wrapText="1"/>
      <protection/>
    </xf>
    <xf numFmtId="181" fontId="4" fillId="0" borderId="0" xfId="0" applyNumberFormat="1" applyFont="1" applyFill="1" applyBorder="1" applyAlignment="1" applyProtection="1">
      <alignment horizontal="right" vertical="center" wrapText="1"/>
      <protection/>
    </xf>
    <xf numFmtId="49" fontId="4" fillId="11" borderId="17" xfId="363" applyNumberFormat="1" applyFont="1" applyFill="1" applyBorder="1" applyAlignment="1">
      <alignment horizontal="left" vertical="center" shrinkToFit="1"/>
      <protection/>
    </xf>
    <xf numFmtId="49" fontId="10" fillId="11" borderId="17" xfId="0" applyNumberFormat="1" applyFont="1" applyFill="1" applyBorder="1" applyAlignment="1" applyProtection="1">
      <alignment horizontal="left" vertical="center"/>
      <protection/>
    </xf>
    <xf numFmtId="181" fontId="10" fillId="11" borderId="18" xfId="0" applyNumberFormat="1" applyFont="1" applyFill="1" applyBorder="1" applyAlignment="1" applyProtection="1">
      <alignment horizontal="right" vertical="center" wrapText="1"/>
      <protection/>
    </xf>
    <xf numFmtId="181" fontId="17" fillId="0" borderId="0" xfId="0" applyNumberFormat="1" applyFont="1" applyFill="1" applyAlignment="1">
      <alignment/>
    </xf>
    <xf numFmtId="181" fontId="4" fillId="11" borderId="18" xfId="0" applyNumberFormat="1" applyFont="1" applyFill="1" applyBorder="1" applyAlignment="1" applyProtection="1">
      <alignment horizontal="right" vertical="center" wrapText="1"/>
      <protection/>
    </xf>
    <xf numFmtId="49" fontId="4" fillId="11" borderId="17" xfId="0" applyNumberFormat="1" applyFont="1" applyFill="1" applyBorder="1" applyAlignment="1" applyProtection="1">
      <alignment horizontal="left" vertical="center"/>
      <protection/>
    </xf>
    <xf numFmtId="0" fontId="4" fillId="11" borderId="18" xfId="0" applyFont="1" applyFill="1" applyBorder="1" applyAlignment="1">
      <alignment vertical="center"/>
    </xf>
    <xf numFmtId="49" fontId="4" fillId="0" borderId="20" xfId="0" applyNumberFormat="1" applyFont="1" applyFill="1" applyBorder="1" applyAlignment="1" applyProtection="1">
      <alignment horizontal="left" vertical="center"/>
      <protection/>
    </xf>
    <xf numFmtId="181" fontId="4" fillId="0" borderId="21" xfId="0" applyNumberFormat="1" applyFont="1" applyFill="1" applyBorder="1" applyAlignment="1" applyProtection="1">
      <alignment horizontal="right" vertical="center" wrapText="1"/>
      <protection/>
    </xf>
    <xf numFmtId="0" fontId="4" fillId="0" borderId="21" xfId="0" applyFont="1" applyFill="1" applyBorder="1" applyAlignment="1">
      <alignment vertical="center"/>
    </xf>
    <xf numFmtId="178" fontId="4" fillId="0" borderId="21" xfId="0" applyNumberFormat="1" applyFont="1" applyFill="1" applyBorder="1" applyAlignment="1" applyProtection="1">
      <alignment horizontal="right" vertical="center" wrapText="1"/>
      <protection/>
    </xf>
    <xf numFmtId="182" fontId="4" fillId="0" borderId="22" xfId="0" applyNumberFormat="1" applyFont="1" applyFill="1" applyBorder="1" applyAlignment="1">
      <alignment vertical="center"/>
    </xf>
    <xf numFmtId="0" fontId="20" fillId="11" borderId="0" xfId="435" applyFont="1" applyFill="1" applyAlignment="1">
      <alignment vertical="center"/>
      <protection/>
    </xf>
    <xf numFmtId="0" fontId="9" fillId="11" borderId="0" xfId="435" applyFont="1" applyFill="1">
      <alignment/>
      <protection/>
    </xf>
    <xf numFmtId="0" fontId="9" fillId="11" borderId="0" xfId="435" applyFont="1" applyFill="1" applyAlignment="1">
      <alignment vertical="center"/>
      <protection/>
    </xf>
    <xf numFmtId="0" fontId="3" fillId="11" borderId="0" xfId="435" applyFont="1" applyFill="1" applyAlignment="1">
      <alignment vertical="center"/>
      <protection/>
    </xf>
    <xf numFmtId="0" fontId="0" fillId="11" borderId="0" xfId="435" applyFont="1" applyFill="1" applyAlignment="1">
      <alignment vertical="center"/>
      <protection/>
    </xf>
    <xf numFmtId="184" fontId="0" fillId="11" borderId="0" xfId="435" applyNumberFormat="1" applyFont="1" applyFill="1" applyAlignment="1">
      <alignment horizontal="right"/>
      <protection/>
    </xf>
    <xf numFmtId="0" fontId="21" fillId="11" borderId="0" xfId="435" applyFont="1" applyFill="1" applyAlignment="1">
      <alignment horizontal="right"/>
      <protection/>
    </xf>
    <xf numFmtId="178" fontId="21" fillId="11" borderId="0" xfId="435" applyNumberFormat="1" applyFont="1" applyFill="1" applyAlignment="1">
      <alignment horizontal="right"/>
      <protection/>
    </xf>
    <xf numFmtId="0" fontId="0" fillId="11" borderId="0" xfId="435" applyFont="1" applyFill="1">
      <alignment/>
      <protection/>
    </xf>
    <xf numFmtId="0" fontId="0" fillId="0" borderId="0" xfId="435" applyFont="1">
      <alignment/>
      <protection/>
    </xf>
    <xf numFmtId="0" fontId="8" fillId="0" borderId="0" xfId="435" applyFont="1" applyFill="1" applyBorder="1" applyAlignment="1">
      <alignment horizontal="center" vertical="center"/>
      <protection/>
    </xf>
    <xf numFmtId="0" fontId="22" fillId="0" borderId="0" xfId="435" applyFont="1" applyFill="1" applyBorder="1" applyAlignment="1">
      <alignment horizontal="center" vertical="top"/>
      <protection/>
    </xf>
    <xf numFmtId="184" fontId="22" fillId="0" borderId="0" xfId="435" applyNumberFormat="1" applyFont="1" applyFill="1" applyBorder="1" applyAlignment="1">
      <alignment horizontal="right"/>
      <protection/>
    </xf>
    <xf numFmtId="0" fontId="9" fillId="0" borderId="0" xfId="435" applyFont="1" applyFill="1">
      <alignment/>
      <protection/>
    </xf>
    <xf numFmtId="0" fontId="19" fillId="0" borderId="0" xfId="435" applyFont="1" applyFill="1" applyAlignment="1">
      <alignment horizontal="right"/>
      <protection/>
    </xf>
    <xf numFmtId="178" fontId="19" fillId="0" borderId="0" xfId="435" applyNumberFormat="1" applyFont="1" applyFill="1" applyBorder="1" applyAlignment="1">
      <alignment horizontal="right"/>
      <protection/>
    </xf>
    <xf numFmtId="0" fontId="22" fillId="0" borderId="30" xfId="435" applyFont="1" applyFill="1" applyBorder="1" applyAlignment="1">
      <alignment horizontal="center" vertical="center"/>
      <protection/>
    </xf>
    <xf numFmtId="184" fontId="22" fillId="0" borderId="15" xfId="435" applyNumberFormat="1" applyFont="1" applyFill="1" applyBorder="1" applyAlignment="1">
      <alignment horizontal="center" vertical="center" wrapText="1"/>
      <protection/>
    </xf>
    <xf numFmtId="0" fontId="9" fillId="0" borderId="33" xfId="435" applyFont="1" applyFill="1" applyBorder="1" applyAlignment="1">
      <alignment horizontal="center" vertical="center" shrinkToFit="1"/>
      <protection/>
    </xf>
    <xf numFmtId="0" fontId="9" fillId="0" borderId="34" xfId="435" applyFont="1" applyFill="1" applyBorder="1" applyAlignment="1">
      <alignment horizontal="center" vertical="center" shrinkToFit="1"/>
      <protection/>
    </xf>
    <xf numFmtId="0" fontId="22" fillId="0" borderId="35" xfId="435" applyFont="1" applyFill="1" applyBorder="1" applyAlignment="1">
      <alignment horizontal="center" vertical="center"/>
      <protection/>
    </xf>
    <xf numFmtId="184" fontId="22" fillId="0" borderId="18" xfId="435" applyNumberFormat="1" applyFont="1" applyFill="1" applyBorder="1" applyAlignment="1">
      <alignment horizontal="center" vertical="center" wrapText="1"/>
      <protection/>
    </xf>
    <xf numFmtId="0" fontId="19" fillId="0" borderId="18" xfId="435" applyFont="1" applyFill="1" applyBorder="1" applyAlignment="1">
      <alignment horizontal="center" vertical="center" wrapText="1"/>
      <protection/>
    </xf>
    <xf numFmtId="178" fontId="19" fillId="0" borderId="19" xfId="435" applyNumberFormat="1" applyFont="1" applyFill="1" applyBorder="1" applyAlignment="1">
      <alignment horizontal="center" vertical="center" wrapText="1"/>
      <protection/>
    </xf>
    <xf numFmtId="0" fontId="9" fillId="0" borderId="17" xfId="0" applyNumberFormat="1" applyFont="1" applyFill="1" applyBorder="1" applyAlignment="1">
      <alignment vertical="center"/>
    </xf>
    <xf numFmtId="179" fontId="18" fillId="0" borderId="28" xfId="435" applyNumberFormat="1" applyFont="1" applyFill="1" applyBorder="1" applyAlignment="1">
      <alignment horizontal="right" vertical="center"/>
      <protection/>
    </xf>
    <xf numFmtId="179" fontId="3" fillId="0" borderId="18" xfId="492" applyNumberFormat="1" applyFont="1" applyFill="1" applyBorder="1" applyAlignment="1" applyProtection="1">
      <alignment vertical="center"/>
      <protection locked="0"/>
    </xf>
    <xf numFmtId="184" fontId="3" fillId="0" borderId="19" xfId="492" applyNumberFormat="1" applyFont="1" applyFill="1" applyBorder="1" applyAlignment="1" applyProtection="1">
      <alignment vertical="center"/>
      <protection/>
    </xf>
    <xf numFmtId="49" fontId="3" fillId="0" borderId="17" xfId="491" applyNumberFormat="1" applyFont="1" applyFill="1" applyBorder="1" applyAlignment="1" applyProtection="1">
      <alignment horizontal="left" vertical="center" indent="1"/>
      <protection locked="0"/>
    </xf>
    <xf numFmtId="49" fontId="3" fillId="0" borderId="23" xfId="491" applyNumberFormat="1" applyFont="1" applyFill="1" applyBorder="1" applyAlignment="1" applyProtection="1">
      <alignment horizontal="left" vertical="center" indent="1"/>
      <protection locked="0"/>
    </xf>
    <xf numFmtId="49" fontId="3" fillId="0" borderId="17" xfId="491" applyNumberFormat="1" applyFont="1" applyFill="1" applyBorder="1" applyAlignment="1" applyProtection="1">
      <alignment horizontal="left" vertical="center" indent="1"/>
      <protection/>
    </xf>
    <xf numFmtId="49" fontId="3" fillId="0" borderId="20" xfId="491" applyNumberFormat="1" applyFont="1" applyFill="1" applyBorder="1" applyAlignment="1" applyProtection="1">
      <alignment horizontal="left" vertical="center" indent="1"/>
      <protection locked="0"/>
    </xf>
    <xf numFmtId="179" fontId="3" fillId="0" borderId="21" xfId="492" applyNumberFormat="1" applyFont="1" applyFill="1" applyBorder="1" applyAlignment="1" applyProtection="1">
      <alignment vertical="center"/>
      <protection locked="0"/>
    </xf>
    <xf numFmtId="184" fontId="3" fillId="0" borderId="22" xfId="492" applyNumberFormat="1" applyFont="1" applyFill="1" applyBorder="1" applyAlignment="1" applyProtection="1">
      <alignment vertical="center"/>
      <protection/>
    </xf>
    <xf numFmtId="0" fontId="9" fillId="0" borderId="0" xfId="227" applyFont="1">
      <alignment/>
      <protection/>
    </xf>
    <xf numFmtId="0" fontId="9" fillId="0" borderId="0" xfId="227" applyFont="1" applyAlignment="1">
      <alignment vertical="center"/>
      <protection/>
    </xf>
    <xf numFmtId="0" fontId="3" fillId="0" borderId="0" xfId="227" applyFont="1" applyAlignment="1">
      <alignment vertical="center"/>
      <protection/>
    </xf>
    <xf numFmtId="0" fontId="0" fillId="0" borderId="0" xfId="227">
      <alignment/>
      <protection/>
    </xf>
    <xf numFmtId="0" fontId="8" fillId="0" borderId="0" xfId="227" applyFont="1" applyAlignment="1">
      <alignment horizontal="center" vertical="center"/>
      <protection/>
    </xf>
    <xf numFmtId="0" fontId="23" fillId="0" borderId="0" xfId="227" applyFont="1">
      <alignment/>
      <protection/>
    </xf>
    <xf numFmtId="0" fontId="23" fillId="0" borderId="0" xfId="227" applyFont="1" applyAlignment="1">
      <alignment horizontal="right"/>
      <protection/>
    </xf>
    <xf numFmtId="0" fontId="9" fillId="0" borderId="18" xfId="227" applyFont="1" applyFill="1" applyBorder="1" applyAlignment="1">
      <alignment horizontal="center" vertical="center" wrapText="1"/>
      <protection/>
    </xf>
    <xf numFmtId="184" fontId="9" fillId="0" borderId="18" xfId="435" applyNumberFormat="1" applyFont="1" applyFill="1" applyBorder="1" applyAlignment="1">
      <alignment horizontal="center" vertical="center" wrapText="1"/>
      <protection/>
    </xf>
    <xf numFmtId="0" fontId="9" fillId="0" borderId="18" xfId="435" applyFont="1" applyFill="1" applyBorder="1" applyAlignment="1">
      <alignment horizontal="center" vertical="center" wrapText="1"/>
      <protection/>
    </xf>
    <xf numFmtId="178" fontId="19" fillId="0" borderId="18" xfId="435" applyNumberFormat="1" applyFont="1" applyFill="1" applyBorder="1" applyAlignment="1">
      <alignment horizontal="center" vertical="center" wrapText="1"/>
      <protection/>
    </xf>
    <xf numFmtId="0" fontId="9" fillId="0" borderId="18" xfId="227" applyFont="1" applyBorder="1" applyAlignment="1">
      <alignment horizontal="left" vertical="center"/>
      <protection/>
    </xf>
    <xf numFmtId="179" fontId="3" fillId="0" borderId="18" xfId="227" applyNumberFormat="1" applyFont="1" applyBorder="1" applyAlignment="1">
      <alignment vertical="center"/>
      <protection/>
    </xf>
    <xf numFmtId="184" fontId="3" fillId="0" borderId="18" xfId="227" applyNumberFormat="1" applyFont="1" applyBorder="1" applyAlignment="1">
      <alignment vertical="center"/>
      <protection/>
    </xf>
    <xf numFmtId="0" fontId="9" fillId="0" borderId="18" xfId="227" applyFont="1" applyBorder="1" applyAlignment="1">
      <alignment vertical="center"/>
      <protection/>
    </xf>
    <xf numFmtId="0" fontId="3" fillId="0" borderId="18" xfId="227" applyFont="1" applyBorder="1" applyAlignment="1">
      <alignment vertical="center"/>
      <protection/>
    </xf>
    <xf numFmtId="0" fontId="3" fillId="0" borderId="0" xfId="227" applyFont="1" applyFill="1" applyAlignment="1">
      <alignment vertical="center"/>
      <protection/>
    </xf>
    <xf numFmtId="0" fontId="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</cellXfs>
  <cellStyles count="706">
    <cellStyle name="Normal" xfId="0"/>
    <cellStyle name="Currency [0]" xfId="15"/>
    <cellStyle name="常规_2016年预算(含省提前告知）新" xfId="16"/>
    <cellStyle name="20% - 强调文字颜色 1 2" xfId="17"/>
    <cellStyle name="20% - 强调文字颜色 3" xfId="18"/>
    <cellStyle name="输入" xfId="19"/>
    <cellStyle name="Currency" xfId="20"/>
    <cellStyle name="标题 2 2 3 2" xfId="21"/>
    <cellStyle name="检查单元格 2 9 2" xfId="22"/>
    <cellStyle name="Comma [0]" xfId="23"/>
    <cellStyle name="计算 2" xfId="24"/>
    <cellStyle name="标题 5 6" xfId="25"/>
    <cellStyle name="40% - 强调文字颜色 3" xfId="26"/>
    <cellStyle name="差" xfId="27"/>
    <cellStyle name="常规 7 3" xfId="28"/>
    <cellStyle name="标题 4 2 3 2" xfId="29"/>
    <cellStyle name="Comma" xfId="30"/>
    <cellStyle name="汇总 2 8" xfId="31"/>
    <cellStyle name="20% - 强调文字颜色 3 2 2" xfId="32"/>
    <cellStyle name="差 2 13" xfId="33"/>
    <cellStyle name="标题 5" xfId="34"/>
    <cellStyle name="20% - 强调文字颜色 1 2 2 2" xfId="35"/>
    <cellStyle name="60% - 强调文字颜色 3" xfId="36"/>
    <cellStyle name="Hyperlink" xfId="37"/>
    <cellStyle name="Percent" xfId="38"/>
    <cellStyle name="20% - 强调文字颜色 2 2 2" xfId="39"/>
    <cellStyle name="标题 2 2 6 2" xfId="40"/>
    <cellStyle name="适中 2 4 2" xfId="41"/>
    <cellStyle name="Followed Hyperlink" xfId="42"/>
    <cellStyle name="常规 6" xfId="43"/>
    <cellStyle name="注释" xfId="44"/>
    <cellStyle name="计算 2 9" xfId="45"/>
    <cellStyle name="常规 12 2 2" xfId="46"/>
    <cellStyle name="60% - 强调文字颜色 2" xfId="47"/>
    <cellStyle name="差 2 12" xfId="48"/>
    <cellStyle name="标题 4" xfId="49"/>
    <cellStyle name="警告文本" xfId="50"/>
    <cellStyle name="60% - 强调文字颜色 2 2 2" xfId="51"/>
    <cellStyle name="计算 2 10" xfId="52"/>
    <cellStyle name="常规 5 2" xfId="53"/>
    <cellStyle name="标题" xfId="54"/>
    <cellStyle name="注释 2 10 2" xfId="55"/>
    <cellStyle name="解释性文本" xfId="56"/>
    <cellStyle name="标题 4 2 10 2" xfId="57"/>
    <cellStyle name="标题 1" xfId="58"/>
    <cellStyle name="计算 2 10 2" xfId="59"/>
    <cellStyle name="常规 5 2 2" xfId="60"/>
    <cellStyle name="差 2 10" xfId="61"/>
    <cellStyle name="标题 2" xfId="62"/>
    <cellStyle name="计算 2 8" xfId="63"/>
    <cellStyle name="60% - 强调文字颜色 1" xfId="64"/>
    <cellStyle name="差 2 11" xfId="65"/>
    <cellStyle name="标题 3" xfId="66"/>
    <cellStyle name="输入 2 9 2" xfId="67"/>
    <cellStyle name="汇总 2 9" xfId="68"/>
    <cellStyle name="标题 3 2 12 2" xfId="69"/>
    <cellStyle name="20% - 强调文字颜色 3 2 3" xfId="70"/>
    <cellStyle name="解释性文本 2 11 2" xfId="71"/>
    <cellStyle name="标题 2 2 8 2" xfId="72"/>
    <cellStyle name="适中 2 6 2" xfId="73"/>
    <cellStyle name="60% - 强调文字颜色 4" xfId="74"/>
    <cellStyle name="输出" xfId="75"/>
    <cellStyle name="计算" xfId="76"/>
    <cellStyle name="20% - 强调文字颜色 2 2 4" xfId="77"/>
    <cellStyle name="计算 3 2" xfId="78"/>
    <cellStyle name="差 2 9" xfId="79"/>
    <cellStyle name="标题 5 7 2" xfId="80"/>
    <cellStyle name="40% - 强调文字颜色 4 2" xfId="81"/>
    <cellStyle name="检查单元格" xfId="82"/>
    <cellStyle name="常规 8 3" xfId="83"/>
    <cellStyle name="标题 4 2 4 2" xfId="84"/>
    <cellStyle name="20% - 强调文字颜色 6" xfId="85"/>
    <cellStyle name="强调文字颜色 2" xfId="86"/>
    <cellStyle name="注释 2 3" xfId="87"/>
    <cellStyle name="标题 5 10 2" xfId="88"/>
    <cellStyle name="好 2 8" xfId="89"/>
    <cellStyle name="链接单元格" xfId="90"/>
    <cellStyle name="解释性文本 2 10" xfId="91"/>
    <cellStyle name="标题 2 2 7" xfId="92"/>
    <cellStyle name="汇总" xfId="93"/>
    <cellStyle name="好" xfId="94"/>
    <cellStyle name="差 2 3 2" xfId="95"/>
    <cellStyle name="标题 5 5 2" xfId="96"/>
    <cellStyle name="40% - 强调文字颜色 2 2" xfId="97"/>
    <cellStyle name="20% - 强调文字颜色 1 2 3" xfId="98"/>
    <cellStyle name="标题 1 2 7 2" xfId="99"/>
    <cellStyle name="适中" xfId="100"/>
    <cellStyle name="常规 8 2" xfId="101"/>
    <cellStyle name="20% - 强调文字颜色 5" xfId="102"/>
    <cellStyle name="检查单元格 3 2" xfId="103"/>
    <cellStyle name="汇总 2 4 2" xfId="104"/>
    <cellStyle name="强调文字颜色 1" xfId="105"/>
    <cellStyle name="40% - 强调文字颜色 4 2 3 2" xfId="106"/>
    <cellStyle name="好 2 10 2" xfId="107"/>
    <cellStyle name="20% - 强调文字颜色 1" xfId="108"/>
    <cellStyle name="标题 5 4" xfId="109"/>
    <cellStyle name="40% - 强调文字颜色 1" xfId="110"/>
    <cellStyle name="20% - 强调文字颜色 2" xfId="111"/>
    <cellStyle name="标题 5 5" xfId="112"/>
    <cellStyle name="40% - 强调文字颜色 2" xfId="113"/>
    <cellStyle name="强调文字颜色 3" xfId="114"/>
    <cellStyle name="常规 3 8 2" xfId="115"/>
    <cellStyle name="强调文字颜色 4" xfId="116"/>
    <cellStyle name="20% - 强调文字颜色 4" xfId="117"/>
    <cellStyle name="标题 5 3 2" xfId="118"/>
    <cellStyle name="计算 3" xfId="119"/>
    <cellStyle name="标题 5 7" xfId="120"/>
    <cellStyle name="40% - 强调文字颜色 4" xfId="121"/>
    <cellStyle name="强调文字颜色 5" xfId="122"/>
    <cellStyle name="标题 5 8" xfId="123"/>
    <cellStyle name="标题 3 2 6 2" xfId="124"/>
    <cellStyle name="40% - 强调文字颜色 5" xfId="125"/>
    <cellStyle name="60% - 强调文字颜色 5" xfId="126"/>
    <cellStyle name="强调文字颜色 6" xfId="127"/>
    <cellStyle name="40% - 强调文字颜色 2 2 2" xfId="128"/>
    <cellStyle name="20% - 强调文字颜色 1 2 3 2" xfId="129"/>
    <cellStyle name="标题 5 9" xfId="130"/>
    <cellStyle name="40% - 强调文字颜色 6" xfId="131"/>
    <cellStyle name="60% - 强调文字颜色 6" xfId="132"/>
    <cellStyle name="20% - 强调文字颜色 3 2" xfId="133"/>
    <cellStyle name="20% - 强调文字颜色 1 2 2" xfId="134"/>
    <cellStyle name="20% - 强调文字颜色 1 2 4" xfId="135"/>
    <cellStyle name="20% - 强调文字颜色 2 2" xfId="136"/>
    <cellStyle name="20% - 强调文字颜色 2 2 2 2" xfId="137"/>
    <cellStyle name="20% - 强调文字颜色 2 2 3" xfId="138"/>
    <cellStyle name="20% - 强调文字颜色 2 2 3 2" xfId="139"/>
    <cellStyle name="汇总 2 8 2" xfId="140"/>
    <cellStyle name="标题 1 2 4" xfId="141"/>
    <cellStyle name="20% - 强调文字颜色 3 2 2 2" xfId="142"/>
    <cellStyle name="汇总 2 9 2" xfId="143"/>
    <cellStyle name="20% - 强调文字颜色 3 2 3 2" xfId="144"/>
    <cellStyle name="20% - 强调文字颜色 3 2 4" xfId="145"/>
    <cellStyle name="常规 3" xfId="146"/>
    <cellStyle name="20% - 强调文字颜色 4 2" xfId="147"/>
    <cellStyle name="常规 3 2" xfId="148"/>
    <cellStyle name="20% - 强调文字颜色 4 2 2" xfId="149"/>
    <cellStyle name="常规 3 2 2" xfId="150"/>
    <cellStyle name="20% - 强调文字颜色 4 2 2 2" xfId="151"/>
    <cellStyle name="常规 3 3" xfId="152"/>
    <cellStyle name="20% - 强调文字颜色 4 2 3" xfId="153"/>
    <cellStyle name="常规 3 3 2" xfId="154"/>
    <cellStyle name="20% - 强调文字颜色 4 2 3 2" xfId="155"/>
    <cellStyle name="常规 3 4" xfId="156"/>
    <cellStyle name="20% - 强调文字颜色 4 2 4" xfId="157"/>
    <cellStyle name="常规 8 2 2" xfId="158"/>
    <cellStyle name="20% - 强调文字颜色 5 2" xfId="159"/>
    <cellStyle name="20% - 强调文字颜色 5 2 2" xfId="160"/>
    <cellStyle name="20% - 强调文字颜色 5 2 2 2" xfId="161"/>
    <cellStyle name="20% - 强调文字颜色 5 2 3" xfId="162"/>
    <cellStyle name="计算 2 7" xfId="163"/>
    <cellStyle name="20% - 强调文字颜色 5 2 3 2" xfId="164"/>
    <cellStyle name="20% - 强调文字颜色 5 2 4" xfId="165"/>
    <cellStyle name="标题 4 2 8" xfId="166"/>
    <cellStyle name="20% - 强调文字颜色 6 2" xfId="167"/>
    <cellStyle name="标题 4 2 8 2" xfId="168"/>
    <cellStyle name="20% - 强调文字颜色 6 2 2" xfId="169"/>
    <cellStyle name="20% - 强调文字颜色 6 2 2 2" xfId="170"/>
    <cellStyle name="20% - 强调文字颜色 6 2 3" xfId="171"/>
    <cellStyle name="标题 3 2 11" xfId="172"/>
    <cellStyle name="20% - 强调文字颜色 6 2 3 2" xfId="173"/>
    <cellStyle name="20% - 强调文字颜色 6 2 4" xfId="174"/>
    <cellStyle name="标题 5 4 2" xfId="175"/>
    <cellStyle name="40% - 强调文字颜色 1 2" xfId="176"/>
    <cellStyle name="40% - 强调文字颜色 1 2 2" xfId="177"/>
    <cellStyle name="40% - 强调文字颜色 1 2 2 2" xfId="178"/>
    <cellStyle name="40% - 强调文字颜色 1 2 3" xfId="179"/>
    <cellStyle name="40% - 强调文字颜色 1 2 3 2" xfId="180"/>
    <cellStyle name="40% - 强调文字颜色 1 2 4" xfId="181"/>
    <cellStyle name="40% - 强调文字颜色 2 2 2 2" xfId="182"/>
    <cellStyle name="40% - 强调文字颜色 2 2 3" xfId="183"/>
    <cellStyle name="检查单元格 2 9" xfId="184"/>
    <cellStyle name="40% - 强调文字颜色 2 2 3 2" xfId="185"/>
    <cellStyle name="40% - 强调文字颜色 2 2 4" xfId="186"/>
    <cellStyle name="计算 2 2" xfId="187"/>
    <cellStyle name="标题 5 6 2" xfId="188"/>
    <cellStyle name="40% - 强调文字颜色 3 2" xfId="189"/>
    <cellStyle name="计算 2 2 2" xfId="190"/>
    <cellStyle name="40% - 强调文字颜色 3 2 2" xfId="191"/>
    <cellStyle name="40% - 强调文字颜色 3 2 4" xfId="192"/>
    <cellStyle name="40% - 强调文字颜色 3 2 2 2" xfId="193"/>
    <cellStyle name="40% - 强调文字颜色 3 2 3" xfId="194"/>
    <cellStyle name="40% - 强调文字颜色 3 2 3 2" xfId="195"/>
    <cellStyle name="检查单元格 2" xfId="196"/>
    <cellStyle name="汇总 2 3" xfId="197"/>
    <cellStyle name="差 2 9 2" xfId="198"/>
    <cellStyle name="40% - 强调文字颜色 4 2 2" xfId="199"/>
    <cellStyle name="检查单元格 2 2" xfId="200"/>
    <cellStyle name="汇总 2 3 2" xfId="201"/>
    <cellStyle name="40% - 强调文字颜色 4 2 2 2" xfId="202"/>
    <cellStyle name="检查单元格 3" xfId="203"/>
    <cellStyle name="汇总 2 4" xfId="204"/>
    <cellStyle name="40% - 强调文字颜色 4 2 3" xfId="205"/>
    <cellStyle name="汇总 2 5" xfId="206"/>
    <cellStyle name="40% - 强调文字颜色 4 2 4" xfId="207"/>
    <cellStyle name="40% - 强调文字颜色 5 2" xfId="208"/>
    <cellStyle name="好 2 3" xfId="209"/>
    <cellStyle name="标题 5 8 2" xfId="210"/>
    <cellStyle name="40% - 强调文字颜色 5 2 2" xfId="211"/>
    <cellStyle name="好 2 3 2" xfId="212"/>
    <cellStyle name="常规 15" xfId="213"/>
    <cellStyle name="常规 20" xfId="214"/>
    <cellStyle name="40% - 强调文字颜色 5 2 2 2" xfId="215"/>
    <cellStyle name="40% - 强调文字颜色 5 2 3" xfId="216"/>
    <cellStyle name="汇总 2 10" xfId="217"/>
    <cellStyle name="40% - 强调文字颜色 5 2 3 2" xfId="218"/>
    <cellStyle name="汇总 2 10 2" xfId="219"/>
    <cellStyle name="40% - 强调文字颜色 5 2 4" xfId="220"/>
    <cellStyle name="汇总 2 11" xfId="221"/>
    <cellStyle name="标题 5 9 2" xfId="222"/>
    <cellStyle name="标题 2 2 4" xfId="223"/>
    <cellStyle name="40% - 强调文字颜色 6 2" xfId="224"/>
    <cellStyle name="标题 2 2 4 2" xfId="225"/>
    <cellStyle name="40% - 强调文字颜色 6 2 2" xfId="226"/>
    <cellStyle name="常规_全" xfId="227"/>
    <cellStyle name="输出 2 13" xfId="228"/>
    <cellStyle name="40% - 强调文字颜色 6 2 2 2" xfId="229"/>
    <cellStyle name="40% - 强调文字颜色 6 2 3" xfId="230"/>
    <cellStyle name="常规 3 10" xfId="231"/>
    <cellStyle name="40% - 强调文字颜色 6 2 3 2" xfId="232"/>
    <cellStyle name="链接单元格 2 4 2" xfId="233"/>
    <cellStyle name="40% - 强调文字颜色 6 2 4" xfId="234"/>
    <cellStyle name="计算 2 8 2" xfId="235"/>
    <cellStyle name="60% - 强调文字颜色 1 2" xfId="236"/>
    <cellStyle name="60% - 强调文字颜色 1 2 2" xfId="237"/>
    <cellStyle name="常规 5" xfId="238"/>
    <cellStyle name="计算 2 9 2" xfId="239"/>
    <cellStyle name="60% - 强调文字颜色 2 2" xfId="240"/>
    <cellStyle name="60% - 强调文字颜色 3 2" xfId="241"/>
    <cellStyle name="标题 1 2 6" xfId="242"/>
    <cellStyle name="60% - 强调文字颜色 3 2 2" xfId="243"/>
    <cellStyle name="60% - 强调文字颜色 4 2" xfId="244"/>
    <cellStyle name="标题 2 2 6" xfId="245"/>
    <cellStyle name="60% - 强调文字颜色 4 2 2" xfId="246"/>
    <cellStyle name="60% - 强调文字颜色 5 2" xfId="247"/>
    <cellStyle name="标题 3 2 6" xfId="248"/>
    <cellStyle name="60% - 强调文字颜色 5 2 2" xfId="249"/>
    <cellStyle name="60% - 强调文字颜色 6 2" xfId="250"/>
    <cellStyle name="标题 4 2 6" xfId="251"/>
    <cellStyle name="60% - 强调文字颜色 6 2 2" xfId="252"/>
    <cellStyle name="标题 1 2" xfId="253"/>
    <cellStyle name="标题 1 2 10" xfId="254"/>
    <cellStyle name="检查单元格 2 11" xfId="255"/>
    <cellStyle name="标题 1 2 10 2" xfId="256"/>
    <cellStyle name="常规 2 4 2" xfId="257"/>
    <cellStyle name="标题 1 2 11" xfId="258"/>
    <cellStyle name="标题 1 2 11 2" xfId="259"/>
    <cellStyle name="标题 1 2 12" xfId="260"/>
    <cellStyle name="标题 1 2 12 2" xfId="261"/>
    <cellStyle name="标题 1 2 13" xfId="262"/>
    <cellStyle name="标题 1 2 2" xfId="263"/>
    <cellStyle name="常规 19" xfId="264"/>
    <cellStyle name="标题 1 2 2 2" xfId="265"/>
    <cellStyle name="标题 1 2 3" xfId="266"/>
    <cellStyle name="标题 1 2 3 2" xfId="267"/>
    <cellStyle name="标题 1 2 4 2" xfId="268"/>
    <cellStyle name="标题 1 2 5" xfId="269"/>
    <cellStyle name="标题 1 2 5 2" xfId="270"/>
    <cellStyle name="输出 2 3" xfId="271"/>
    <cellStyle name="标题 1 2 6 2" xfId="272"/>
    <cellStyle name="标题 4 2 11 2" xfId="273"/>
    <cellStyle name="标题 1 2 7" xfId="274"/>
    <cellStyle name="计算 2 11 2" xfId="275"/>
    <cellStyle name="标题 1 2 8" xfId="276"/>
    <cellStyle name="标题 1 2 8 2" xfId="277"/>
    <cellStyle name="常规 4" xfId="278"/>
    <cellStyle name="标题 1 2 9" xfId="279"/>
    <cellStyle name="标题 1 2 9 2" xfId="280"/>
    <cellStyle name="差 2 10 2" xfId="281"/>
    <cellStyle name="标题 2 2" xfId="282"/>
    <cellStyle name="标题 2 2 10" xfId="283"/>
    <cellStyle name="标题 2 2 10 2" xfId="284"/>
    <cellStyle name="标题 2 2 11" xfId="285"/>
    <cellStyle name="标题 2 2 11 2" xfId="286"/>
    <cellStyle name="标题 5 2" xfId="287"/>
    <cellStyle name="标题 2 2 12" xfId="288"/>
    <cellStyle name="标题 5 2 2" xfId="289"/>
    <cellStyle name="标题 2 2 12 2" xfId="290"/>
    <cellStyle name="标题 5 3" xfId="291"/>
    <cellStyle name="标题 2 2 13" xfId="292"/>
    <cellStyle name="常规 15 3" xfId="293"/>
    <cellStyle name="常规 20 3" xfId="294"/>
    <cellStyle name="标题 2 2 2" xfId="295"/>
    <cellStyle name="标题 2 2 2 2" xfId="296"/>
    <cellStyle name="好 3 2" xfId="297"/>
    <cellStyle name="标题 2 2 3" xfId="298"/>
    <cellStyle name="标题 2 2 5" xfId="299"/>
    <cellStyle name="标题 2 2 5 2" xfId="300"/>
    <cellStyle name="解释性文本 2 10 2" xfId="301"/>
    <cellStyle name="汇总 2" xfId="302"/>
    <cellStyle name="标题 2 2 7 2" xfId="303"/>
    <cellStyle name="解释性文本 2 11" xfId="304"/>
    <cellStyle name="标题 2 2 8" xfId="305"/>
    <cellStyle name="解释性文本 2 12" xfId="306"/>
    <cellStyle name="标题 5 11 2" xfId="307"/>
    <cellStyle name="标题 2 2 9" xfId="308"/>
    <cellStyle name="解释性文本 2 12 2" xfId="309"/>
    <cellStyle name="标题 2 2 9 2" xfId="310"/>
    <cellStyle name="差 2 11 2" xfId="311"/>
    <cellStyle name="标题 3 2" xfId="312"/>
    <cellStyle name="标题 3 2 10" xfId="313"/>
    <cellStyle name="标题 3 2 10 2" xfId="314"/>
    <cellStyle name="标题 3 2 11 2" xfId="315"/>
    <cellStyle name="标题 3 2 12" xfId="316"/>
    <cellStyle name="标题 3 2 13" xfId="317"/>
    <cellStyle name="标题 3 2 2" xfId="318"/>
    <cellStyle name="标题 3 2 2 2" xfId="319"/>
    <cellStyle name="标题 3 2 3" xfId="320"/>
    <cellStyle name="标题 3 2 3 2" xfId="321"/>
    <cellStyle name="标题 3 2 4" xfId="322"/>
    <cellStyle name="标题 3 2 4 2" xfId="323"/>
    <cellStyle name="标题 3 2 5" xfId="324"/>
    <cellStyle name="汇总 2 7" xfId="325"/>
    <cellStyle name="标题 3 2 5 2" xfId="326"/>
    <cellStyle name="标题 3 2 7" xfId="327"/>
    <cellStyle name="标题 3 2 7 2" xfId="328"/>
    <cellStyle name="千位分隔 2" xfId="329"/>
    <cellStyle name="标题 3 2 8" xfId="330"/>
    <cellStyle name="千位分隔 2 2" xfId="331"/>
    <cellStyle name="标题 3 2 8 2" xfId="332"/>
    <cellStyle name="差 2 12 2" xfId="333"/>
    <cellStyle name="标题 3 2 9" xfId="334"/>
    <cellStyle name="标题 4 2" xfId="335"/>
    <cellStyle name="常规 3_2017年预算 - 县区12-19" xfId="336"/>
    <cellStyle name="标题 3 2 9 2" xfId="337"/>
    <cellStyle name="标题 4 2 2" xfId="338"/>
    <cellStyle name="标题 4 2 10" xfId="339"/>
    <cellStyle name="标题 4 2 11" xfId="340"/>
    <cellStyle name="汇总 2 2 2" xfId="341"/>
    <cellStyle name="标题 4 2 12" xfId="342"/>
    <cellStyle name="标题 4 2 12 2" xfId="343"/>
    <cellStyle name="标题 4 2 13" xfId="344"/>
    <cellStyle name="标题 4 2 2 2" xfId="345"/>
    <cellStyle name="标题 4 2 3" xfId="346"/>
    <cellStyle name="标题 4 2 4" xfId="347"/>
    <cellStyle name="常规 3 5 2" xfId="348"/>
    <cellStyle name="标题 4 2 5" xfId="349"/>
    <cellStyle name="常规 9 3" xfId="350"/>
    <cellStyle name="标题 4 2 5 2" xfId="351"/>
    <cellStyle name="标题 4 2 6 2" xfId="352"/>
    <cellStyle name="标题 4 2 7" xfId="353"/>
    <cellStyle name="计算 2 4" xfId="354"/>
    <cellStyle name="标题 4 2 7 2" xfId="355"/>
    <cellStyle name="标题 4 2 9" xfId="356"/>
    <cellStyle name="好 2 5" xfId="357"/>
    <cellStyle name="标题 4 2 9 2" xfId="358"/>
    <cellStyle name="标题 5 10" xfId="359"/>
    <cellStyle name="标题 5 11" xfId="360"/>
    <cellStyle name="标题 5 12" xfId="361"/>
    <cellStyle name="标题 5 12 2" xfId="362"/>
    <cellStyle name="常规 18" xfId="363"/>
    <cellStyle name="标题 5 13" xfId="364"/>
    <cellStyle name="差 2" xfId="365"/>
    <cellStyle name="差 2 2" xfId="366"/>
    <cellStyle name="差 2 4" xfId="367"/>
    <cellStyle name="差 2 2 2" xfId="368"/>
    <cellStyle name="差 2 3" xfId="369"/>
    <cellStyle name="差 2 4 2" xfId="370"/>
    <cellStyle name="差 2 5" xfId="371"/>
    <cellStyle name="差 2 5 2" xfId="372"/>
    <cellStyle name="常规 13 2" xfId="373"/>
    <cellStyle name="差 2 6" xfId="374"/>
    <cellStyle name="常规 13 2 2" xfId="375"/>
    <cellStyle name="差 2 6 2" xfId="376"/>
    <cellStyle name="常规 13 3" xfId="377"/>
    <cellStyle name="差 2 7" xfId="378"/>
    <cellStyle name="差 2 7 2" xfId="379"/>
    <cellStyle name="差 2 8" xfId="380"/>
    <cellStyle name="差 2 8 2" xfId="381"/>
    <cellStyle name="汇总 2 7 2" xfId="382"/>
    <cellStyle name="差 3" xfId="383"/>
    <cellStyle name="差 3 2" xfId="384"/>
    <cellStyle name="好 2 11" xfId="385"/>
    <cellStyle name="常规 16 2" xfId="386"/>
    <cellStyle name="常规 21 2" xfId="387"/>
    <cellStyle name="常规 10" xfId="388"/>
    <cellStyle name="解释性文本 2 6" xfId="389"/>
    <cellStyle name="好 2 11 2" xfId="390"/>
    <cellStyle name="常规 16 2 2" xfId="391"/>
    <cellStyle name="常规 21 2 2" xfId="392"/>
    <cellStyle name="常规 10 2" xfId="393"/>
    <cellStyle name="常规 2 7" xfId="394"/>
    <cellStyle name="常规 10 2 2" xfId="395"/>
    <cellStyle name="常规 10 3" xfId="396"/>
    <cellStyle name="好 2 12" xfId="397"/>
    <cellStyle name="常规 16 3" xfId="398"/>
    <cellStyle name="常规 21 3" xfId="399"/>
    <cellStyle name="常规 11" xfId="400"/>
    <cellStyle name="好 2 12 2" xfId="401"/>
    <cellStyle name="常规 11 2" xfId="402"/>
    <cellStyle name="常规 11 2 2" xfId="403"/>
    <cellStyle name="好 2 13" xfId="404"/>
    <cellStyle name="常规 12" xfId="405"/>
    <cellStyle name="常规 12 2" xfId="406"/>
    <cellStyle name="常规 12 3" xfId="407"/>
    <cellStyle name="常规 13" xfId="408"/>
    <cellStyle name="常规 14" xfId="409"/>
    <cellStyle name="常规 14 2" xfId="410"/>
    <cellStyle name="常规 14 2 2" xfId="411"/>
    <cellStyle name="常规 14 3" xfId="412"/>
    <cellStyle name="常规 15 2" xfId="413"/>
    <cellStyle name="常规 20 2" xfId="414"/>
    <cellStyle name="常规 15 2 2" xfId="415"/>
    <cellStyle name="常规 20 2 2" xfId="416"/>
    <cellStyle name="常规 16" xfId="417"/>
    <cellStyle name="常规 21" xfId="418"/>
    <cellStyle name="检查单元格 2 2 2" xfId="419"/>
    <cellStyle name="常规 17" xfId="420"/>
    <cellStyle name="常规 22" xfId="421"/>
    <cellStyle name="常规 17 2" xfId="422"/>
    <cellStyle name="常规 22 2" xfId="423"/>
    <cellStyle name="注释 2 11 2" xfId="424"/>
    <cellStyle name="检查单元格 2 10" xfId="425"/>
    <cellStyle name="常规 17 2 2" xfId="426"/>
    <cellStyle name="常规 22 2 2" xfId="427"/>
    <cellStyle name="常规 17 3" xfId="428"/>
    <cellStyle name="常规 22 3" xfId="429"/>
    <cellStyle name="常规 18 2" xfId="430"/>
    <cellStyle name="常规 19 3" xfId="431"/>
    <cellStyle name="常规 18 2 2" xfId="432"/>
    <cellStyle name="常规 19 2" xfId="433"/>
    <cellStyle name="常规 19 2 2" xfId="434"/>
    <cellStyle name="常规 2" xfId="435"/>
    <cellStyle name="常规 2 2" xfId="436"/>
    <cellStyle name="常规 2 2 2" xfId="437"/>
    <cellStyle name="常规 2 2 3" xfId="438"/>
    <cellStyle name="常规 2 3" xfId="439"/>
    <cellStyle name="常规 2 3 2" xfId="440"/>
    <cellStyle name="常规 2 4" xfId="441"/>
    <cellStyle name="常规 2 5" xfId="442"/>
    <cellStyle name="常规 2 6" xfId="443"/>
    <cellStyle name="输入 2" xfId="444"/>
    <cellStyle name="常规 2 8" xfId="445"/>
    <cellStyle name="输入 2 2" xfId="446"/>
    <cellStyle name="常规 2 8 2" xfId="447"/>
    <cellStyle name="常规 3 10 2" xfId="448"/>
    <cellStyle name="常规 9 2 2" xfId="449"/>
    <cellStyle name="常规 3 11" xfId="450"/>
    <cellStyle name="常规 3 11 2" xfId="451"/>
    <cellStyle name="常规 3 12" xfId="452"/>
    <cellStyle name="常规 3 13" xfId="453"/>
    <cellStyle name="常规 3 2 2 2" xfId="454"/>
    <cellStyle name="适中 2 12" xfId="455"/>
    <cellStyle name="检查单元格 2 7 2" xfId="456"/>
    <cellStyle name="常规 3 2 3" xfId="457"/>
    <cellStyle name="常规 3 2 4" xfId="458"/>
    <cellStyle name="常规 3 4 2" xfId="459"/>
    <cellStyle name="常规 3 5" xfId="460"/>
    <cellStyle name="常规 3 6" xfId="461"/>
    <cellStyle name="常规 3 6 2" xfId="462"/>
    <cellStyle name="常规_20150306181035" xfId="463"/>
    <cellStyle name="常规 3 7" xfId="464"/>
    <cellStyle name="检查单元格 2 5" xfId="465"/>
    <cellStyle name="常规 3 7 2" xfId="466"/>
    <cellStyle name="常规 3 8" xfId="467"/>
    <cellStyle name="常规 3 9" xfId="468"/>
    <cellStyle name="常规 3 9 2" xfId="469"/>
    <cellStyle name="常规 4 2" xfId="470"/>
    <cellStyle name="常规 4 2 2" xfId="471"/>
    <cellStyle name="常规 4 4" xfId="472"/>
    <cellStyle name="常规 4 3" xfId="473"/>
    <cellStyle name="常规 4 5" xfId="474"/>
    <cellStyle name="常规 4 6" xfId="475"/>
    <cellStyle name="常规 4 6 2" xfId="476"/>
    <cellStyle name="计算 2 11" xfId="477"/>
    <cellStyle name="输出 2 10" xfId="478"/>
    <cellStyle name="常规 5 3" xfId="479"/>
    <cellStyle name="常规 6 2" xfId="480"/>
    <cellStyle name="注释 2 2" xfId="481"/>
    <cellStyle name="好 2 7" xfId="482"/>
    <cellStyle name="常规 6 2 2" xfId="483"/>
    <cellStyle name="常规 7" xfId="484"/>
    <cellStyle name="常规 7 2" xfId="485"/>
    <cellStyle name="常规 7 2 2" xfId="486"/>
    <cellStyle name="常规_2014年政府预算公开模板" xfId="487"/>
    <cellStyle name="常规 8" xfId="488"/>
    <cellStyle name="常规 9" xfId="489"/>
    <cellStyle name="常规 9 2" xfId="490"/>
    <cellStyle name="常规_2007年市本级支出预算总表（报出表）" xfId="491"/>
    <cellStyle name="常规_2008年支出预算" xfId="492"/>
    <cellStyle name="常规_2016年县乡财政平衡" xfId="493"/>
    <cellStyle name="好 2" xfId="494"/>
    <cellStyle name="检查单元格 2 12 2" xfId="495"/>
    <cellStyle name="好 2 10" xfId="496"/>
    <cellStyle name="好 2 2" xfId="497"/>
    <cellStyle name="好 2 2 2" xfId="498"/>
    <cellStyle name="好 2 4" xfId="499"/>
    <cellStyle name="好 2 4 2" xfId="500"/>
    <cellStyle name="好 2 5 2" xfId="501"/>
    <cellStyle name="好 2 6" xfId="502"/>
    <cellStyle name="好 2 6 2" xfId="503"/>
    <cellStyle name="注释 2 2 2" xfId="504"/>
    <cellStyle name="好 2 7 2" xfId="505"/>
    <cellStyle name="注释 2 3 2" xfId="506"/>
    <cellStyle name="好 2 8 2" xfId="507"/>
    <cellStyle name="注释 2 4" xfId="508"/>
    <cellStyle name="好 2 9" xfId="509"/>
    <cellStyle name="注释 2 4 2" xfId="510"/>
    <cellStyle name="好 2 9 2" xfId="511"/>
    <cellStyle name="好 3" xfId="512"/>
    <cellStyle name="汇总 2 11 2" xfId="513"/>
    <cellStyle name="汇总 2 12" xfId="514"/>
    <cellStyle name="汇总 2 12 2" xfId="515"/>
    <cellStyle name="汇总 2 13" xfId="516"/>
    <cellStyle name="汇总 2 2" xfId="517"/>
    <cellStyle name="汇总 2 5 2" xfId="518"/>
    <cellStyle name="汇总 2 6" xfId="519"/>
    <cellStyle name="汇总 2 6 2" xfId="520"/>
    <cellStyle name="计算 2 12" xfId="521"/>
    <cellStyle name="计算 2 12 2" xfId="522"/>
    <cellStyle name="计算 2 13" xfId="523"/>
    <cellStyle name="计算 2 3" xfId="524"/>
    <cellStyle name="计算 2 3 2" xfId="525"/>
    <cellStyle name="计算 2 4 2" xfId="526"/>
    <cellStyle name="计算 2 5" xfId="527"/>
    <cellStyle name="计算 2 5 2" xfId="528"/>
    <cellStyle name="计算 2 6" xfId="529"/>
    <cellStyle name="计算 2 6 2" xfId="530"/>
    <cellStyle name="输出 2 4" xfId="531"/>
    <cellStyle name="计算 2 7 2" xfId="532"/>
    <cellStyle name="检查单元格 2 10 2" xfId="533"/>
    <cellStyle name="检查单元格 2 11 2" xfId="534"/>
    <cellStyle name="检查单元格 2 12" xfId="535"/>
    <cellStyle name="检查单元格 2 13" xfId="536"/>
    <cellStyle name="检查单元格 2 3" xfId="537"/>
    <cellStyle name="检查单元格 2 3 2" xfId="538"/>
    <cellStyle name="检查单元格 2 4" xfId="539"/>
    <cellStyle name="检查单元格 2 4 2" xfId="540"/>
    <cellStyle name="检查单元格 2 5 2" xfId="541"/>
    <cellStyle name="检查单元格 2 6" xfId="542"/>
    <cellStyle name="检查单元格 2 6 2" xfId="543"/>
    <cellStyle name="检查单元格 2 7" xfId="544"/>
    <cellStyle name="检查单元格 2 8" xfId="545"/>
    <cellStyle name="检查单元格 2 8 2" xfId="546"/>
    <cellStyle name="解释性文本 2" xfId="547"/>
    <cellStyle name="解释性文本 2 13" xfId="548"/>
    <cellStyle name="解释性文本 2 2" xfId="549"/>
    <cellStyle name="解释性文本 2 2 2" xfId="550"/>
    <cellStyle name="解释性文本 2 3" xfId="551"/>
    <cellStyle name="解释性文本 2 3 2" xfId="552"/>
    <cellStyle name="解释性文本 2 4" xfId="553"/>
    <cellStyle name="解释性文本 2 4 2" xfId="554"/>
    <cellStyle name="解释性文本 2 5" xfId="555"/>
    <cellStyle name="解释性文本 2 5 2" xfId="556"/>
    <cellStyle name="解释性文本 2 6 2" xfId="557"/>
    <cellStyle name="解释性文本 2 7" xfId="558"/>
    <cellStyle name="解释性文本 2 7 2" xfId="559"/>
    <cellStyle name="解释性文本 2 8" xfId="560"/>
    <cellStyle name="解释性文本 2 8 2" xfId="561"/>
    <cellStyle name="解释性文本 2 9" xfId="562"/>
    <cellStyle name="解释性文本 2 9 2" xfId="563"/>
    <cellStyle name="警告文本 2" xfId="564"/>
    <cellStyle name="警告文本 2 10" xfId="565"/>
    <cellStyle name="警告文本 2 10 2" xfId="566"/>
    <cellStyle name="警告文本 2 11" xfId="567"/>
    <cellStyle name="警告文本 2 11 2" xfId="568"/>
    <cellStyle name="警告文本 2 12" xfId="569"/>
    <cellStyle name="警告文本 2 12 2" xfId="570"/>
    <cellStyle name="警告文本 2 13" xfId="571"/>
    <cellStyle name="警告文本 2 2" xfId="572"/>
    <cellStyle name="警告文本 2 2 2" xfId="573"/>
    <cellStyle name="警告文本 2 3" xfId="574"/>
    <cellStyle name="警告文本 2 3 2" xfId="575"/>
    <cellStyle name="样式 1 2" xfId="576"/>
    <cellStyle name="警告文本 2 4" xfId="577"/>
    <cellStyle name="警告文本 2 4 2" xfId="578"/>
    <cellStyle name="样式 1 3" xfId="579"/>
    <cellStyle name="警告文本 2 5" xfId="580"/>
    <cellStyle name="警告文本 2 5 2" xfId="581"/>
    <cellStyle name="样式 1 4" xfId="582"/>
    <cellStyle name="警告文本 2 6" xfId="583"/>
    <cellStyle name="样式 1 4 2" xfId="584"/>
    <cellStyle name="警告文本 2 6 2" xfId="585"/>
    <cellStyle name="警告文本 2 7" xfId="586"/>
    <cellStyle name="警告文本 2 7 2" xfId="587"/>
    <cellStyle name="警告文本 2 8" xfId="588"/>
    <cellStyle name="警告文本 2 8 2" xfId="589"/>
    <cellStyle name="警告文本 2 9" xfId="590"/>
    <cellStyle name="警告文本 2 9 2" xfId="591"/>
    <cellStyle name="链接单元格 2" xfId="592"/>
    <cellStyle name="链接单元格 2 10" xfId="593"/>
    <cellStyle name="链接单元格 2 10 2" xfId="594"/>
    <cellStyle name="链接单元格 2 11" xfId="595"/>
    <cellStyle name="链接单元格 2 11 2" xfId="596"/>
    <cellStyle name="链接单元格 2 12" xfId="597"/>
    <cellStyle name="链接单元格 2 12 2" xfId="598"/>
    <cellStyle name="链接单元格 2 13" xfId="599"/>
    <cellStyle name="链接单元格 2 2" xfId="600"/>
    <cellStyle name="链接单元格 2 2 2" xfId="601"/>
    <cellStyle name="链接单元格 2 3" xfId="602"/>
    <cellStyle name="链接单元格 2 3 2" xfId="603"/>
    <cellStyle name="链接单元格 2 4" xfId="604"/>
    <cellStyle name="链接单元格 2 5" xfId="605"/>
    <cellStyle name="链接单元格 2 5 2" xfId="606"/>
    <cellStyle name="链接单元格 2 6" xfId="607"/>
    <cellStyle name="链接单元格 2 6 2" xfId="608"/>
    <cellStyle name="链接单元格 2 7" xfId="609"/>
    <cellStyle name="链接单元格 2 7 2" xfId="610"/>
    <cellStyle name="链接单元格 2 8" xfId="611"/>
    <cellStyle name="链接单元格 2 8 2" xfId="612"/>
    <cellStyle name="链接单元格 2 9" xfId="613"/>
    <cellStyle name="链接单元格 2 9 2" xfId="614"/>
    <cellStyle name="千位分隔 2 2 2" xfId="615"/>
    <cellStyle name="千位分隔 2 3" xfId="616"/>
    <cellStyle name="千位分隔 2 3 2" xfId="617"/>
    <cellStyle name="千位分隔 2 4" xfId="618"/>
    <cellStyle name="千位分隔 2 4 2" xfId="619"/>
    <cellStyle name="千位分隔 2 5" xfId="620"/>
    <cellStyle name="强调文字颜色 1 2" xfId="621"/>
    <cellStyle name="强调文字颜色 1 2 2" xfId="622"/>
    <cellStyle name="强调文字颜色 2 2" xfId="623"/>
    <cellStyle name="强调文字颜色 2 2 2" xfId="624"/>
    <cellStyle name="强调文字颜色 3 2" xfId="625"/>
    <cellStyle name="强调文字颜色 3 2 2" xfId="626"/>
    <cellStyle name="强调文字颜色 4 2" xfId="627"/>
    <cellStyle name="强调文字颜色 4 2 2" xfId="628"/>
    <cellStyle name="强调文字颜色 5 2" xfId="629"/>
    <cellStyle name="强调文字颜色 5 2 2" xfId="630"/>
    <cellStyle name="强调文字颜色 6 2" xfId="631"/>
    <cellStyle name="强调文字颜色 6 2 2" xfId="632"/>
    <cellStyle name="适中 2" xfId="633"/>
    <cellStyle name="适中 2 10" xfId="634"/>
    <cellStyle name="适中 2 10 2" xfId="635"/>
    <cellStyle name="适中 2 11" xfId="636"/>
    <cellStyle name="适中 2 11 2" xfId="637"/>
    <cellStyle name="适中 2 12 2" xfId="638"/>
    <cellStyle name="适中 2 13" xfId="639"/>
    <cellStyle name="适中 2 2" xfId="640"/>
    <cellStyle name="适中 2 2 2" xfId="641"/>
    <cellStyle name="适中 2 3" xfId="642"/>
    <cellStyle name="适中 2 3 2" xfId="643"/>
    <cellStyle name="适中 2 4" xfId="644"/>
    <cellStyle name="适中 2 5" xfId="645"/>
    <cellStyle name="适中 2 5 2" xfId="646"/>
    <cellStyle name="适中 2 6" xfId="647"/>
    <cellStyle name="适中 2 7" xfId="648"/>
    <cellStyle name="适中 2 7 2" xfId="649"/>
    <cellStyle name="适中 2 8" xfId="650"/>
    <cellStyle name="适中 2 8 2" xfId="651"/>
    <cellStyle name="适中 2 9" xfId="652"/>
    <cellStyle name="适中 2 9 2" xfId="653"/>
    <cellStyle name="适中 3" xfId="654"/>
    <cellStyle name="适中 3 2" xfId="655"/>
    <cellStyle name="输出 2" xfId="656"/>
    <cellStyle name="输出 2 10 2" xfId="657"/>
    <cellStyle name="输出 2 11" xfId="658"/>
    <cellStyle name="输出 2 11 2" xfId="659"/>
    <cellStyle name="输出 2 12" xfId="660"/>
    <cellStyle name="输出 2 12 2" xfId="661"/>
    <cellStyle name="输出 2 2" xfId="662"/>
    <cellStyle name="输出 2 2 2" xfId="663"/>
    <cellStyle name="输出 2 3 2" xfId="664"/>
    <cellStyle name="输出 2 4 2" xfId="665"/>
    <cellStyle name="输出 2 5" xfId="666"/>
    <cellStyle name="输出 2 5 2" xfId="667"/>
    <cellStyle name="输出 2 6" xfId="668"/>
    <cellStyle name="输出 2 6 2" xfId="669"/>
    <cellStyle name="输出 2 7" xfId="670"/>
    <cellStyle name="输出 2 7 2" xfId="671"/>
    <cellStyle name="输出 2 8" xfId="672"/>
    <cellStyle name="输出 2 8 2" xfId="673"/>
    <cellStyle name="输出 2 9" xfId="674"/>
    <cellStyle name="输出 2 9 2" xfId="675"/>
    <cellStyle name="输出 3" xfId="676"/>
    <cellStyle name="输出 3 2" xfId="677"/>
    <cellStyle name="输入 2 10" xfId="678"/>
    <cellStyle name="输入 2 10 2" xfId="679"/>
    <cellStyle name="输入 2 11" xfId="680"/>
    <cellStyle name="输入 2 11 2" xfId="681"/>
    <cellStyle name="输入 2 12" xfId="682"/>
    <cellStyle name="输入 2 12 2" xfId="683"/>
    <cellStyle name="输入 2 13" xfId="684"/>
    <cellStyle name="输入 2 2 2" xfId="685"/>
    <cellStyle name="输入 2 3" xfId="686"/>
    <cellStyle name="输入 2 3 2" xfId="687"/>
    <cellStyle name="输入 2 4" xfId="688"/>
    <cellStyle name="输入 2 4 2" xfId="689"/>
    <cellStyle name="输入 2 5" xfId="690"/>
    <cellStyle name="输入 2 5 2" xfId="691"/>
    <cellStyle name="输入 2 6" xfId="692"/>
    <cellStyle name="输入 2 6 2" xfId="693"/>
    <cellStyle name="输入 2 7" xfId="694"/>
    <cellStyle name="输入 2 7 2" xfId="695"/>
    <cellStyle name="输入 2 8" xfId="696"/>
    <cellStyle name="输入 2 8 2" xfId="697"/>
    <cellStyle name="输入 2 9" xfId="698"/>
    <cellStyle name="输入 3" xfId="699"/>
    <cellStyle name="输入 3 2" xfId="700"/>
    <cellStyle name="样式 1" xfId="701"/>
    <cellStyle name="注释 2" xfId="702"/>
    <cellStyle name="注释 2 10" xfId="703"/>
    <cellStyle name="注释 2 11" xfId="704"/>
    <cellStyle name="注释 2 12" xfId="705"/>
    <cellStyle name="注释 2 12 2" xfId="706"/>
    <cellStyle name="注释 2 13" xfId="707"/>
    <cellStyle name="注释 2 5" xfId="708"/>
    <cellStyle name="注释 2 5 2" xfId="709"/>
    <cellStyle name="注释 2 6" xfId="710"/>
    <cellStyle name="注释 2 6 2" xfId="711"/>
    <cellStyle name="注释 2 7" xfId="712"/>
    <cellStyle name="注释 2 7 2" xfId="713"/>
    <cellStyle name="注释 2 8" xfId="714"/>
    <cellStyle name="注释 2 8 2" xfId="715"/>
    <cellStyle name="注释 2 9" xfId="716"/>
    <cellStyle name="注释 2 9 2" xfId="717"/>
    <cellStyle name="注释 3" xfId="718"/>
    <cellStyle name="注释 3 2" xfId="7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&#24180;&#37096;&#38376;&#39044;&#31639;&#21644;&#8220;&#19977;&#20844;&#8221;&#32463;&#36153;&#39044;&#31639;&#20844;&#24320;&#25253;&#21578;\2018&#24180;&#39044;&#31639;&#20844;&#24320;&#32473;&#37101;&#22992;\1.1-&#20154;&#22823;&#34920;(2018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19968;&#33324;&#25903;&#20986;&#21450;&#22522;&#37329;&#39044;&#31639;&#20844;&#2432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级支"/>
      <sheetName val="全支"/>
      <sheetName val="市支"/>
      <sheetName val="分级支预"/>
      <sheetName val="全支预"/>
      <sheetName val="市支预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样给县区（决算公开一般）"/>
      <sheetName val="表样给县区（决算公开基金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workbookViewId="0" topLeftCell="A1">
      <selection activeCell="D7" sqref="D7"/>
    </sheetView>
  </sheetViews>
  <sheetFormatPr defaultColWidth="9.00390625" defaultRowHeight="14.25"/>
  <cols>
    <col min="1" max="1" width="104.875" style="0" customWidth="1"/>
  </cols>
  <sheetData>
    <row r="1" ht="24.75" customHeight="1"/>
    <row r="2" s="267" customFormat="1" ht="40.5" customHeight="1">
      <c r="A2" s="270" t="s">
        <v>0</v>
      </c>
    </row>
    <row r="3" ht="15" customHeight="1"/>
    <row r="4" s="268" customFormat="1" ht="33" customHeight="1">
      <c r="A4" s="268" t="s">
        <v>1</v>
      </c>
    </row>
    <row r="5" s="268" customFormat="1" ht="33" customHeight="1">
      <c r="A5" s="268" t="s">
        <v>2</v>
      </c>
    </row>
    <row r="6" s="268" customFormat="1" ht="33" customHeight="1">
      <c r="A6" s="268" t="s">
        <v>3</v>
      </c>
    </row>
    <row r="7" s="269" customFormat="1" ht="33" customHeight="1">
      <c r="A7" s="269" t="s">
        <v>4</v>
      </c>
    </row>
    <row r="8" s="268" customFormat="1" ht="33" customHeight="1">
      <c r="A8" s="268" t="s">
        <v>5</v>
      </c>
    </row>
    <row r="9" s="268" customFormat="1" ht="33" customHeight="1">
      <c r="A9" s="268" t="s">
        <v>6</v>
      </c>
    </row>
    <row r="10" s="268" customFormat="1" ht="33" customHeight="1">
      <c r="A10" s="268" t="s">
        <v>7</v>
      </c>
    </row>
    <row r="11" s="268" customFormat="1" ht="33" customHeight="1">
      <c r="A11" s="268" t="s">
        <v>8</v>
      </c>
    </row>
    <row r="12" s="268" customFormat="1" ht="33" customHeight="1">
      <c r="A12" s="271" t="s">
        <v>9</v>
      </c>
    </row>
    <row r="13" s="268" customFormat="1" ht="39.75" customHeight="1">
      <c r="A13" s="271"/>
    </row>
    <row r="14" ht="30" customHeight="1"/>
    <row r="15" ht="30" customHeight="1"/>
    <row r="16" ht="30" customHeight="1"/>
    <row r="17" ht="30" customHeight="1"/>
    <row r="18" ht="30" customHeight="1"/>
  </sheetData>
  <sheetProtection/>
  <printOptions/>
  <pageMargins left="0.71" right="0.71" top="0.75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workbookViewId="0" topLeftCell="A1">
      <selection activeCell="B10" sqref="B10"/>
    </sheetView>
  </sheetViews>
  <sheetFormatPr defaultColWidth="9.00390625" defaultRowHeight="14.25"/>
  <cols>
    <col min="1" max="1" width="34.25390625" style="2" customWidth="1"/>
    <col min="2" max="2" width="11.875" style="2" customWidth="1"/>
    <col min="3" max="3" width="14.50390625" style="2" customWidth="1"/>
    <col min="4" max="4" width="11.375" style="2" customWidth="1"/>
    <col min="5" max="5" width="14.125" style="2" customWidth="1"/>
    <col min="6" max="16384" width="9.00390625" style="2" customWidth="1"/>
  </cols>
  <sheetData>
    <row r="1" spans="1:5" s="1" customFormat="1" ht="24" customHeight="1">
      <c r="A1" s="3" t="s">
        <v>784</v>
      </c>
      <c r="B1" s="3"/>
      <c r="C1" s="3"/>
      <c r="D1" s="3"/>
      <c r="E1" s="3"/>
    </row>
    <row r="2" spans="1:5" ht="15">
      <c r="A2" s="4"/>
      <c r="B2" s="5"/>
      <c r="C2" s="5"/>
      <c r="D2" s="5"/>
      <c r="E2" s="6" t="s">
        <v>11</v>
      </c>
    </row>
    <row r="3" spans="1:5" ht="16.5" customHeight="1">
      <c r="A3" s="7" t="s">
        <v>785</v>
      </c>
      <c r="B3" s="8" t="s">
        <v>786</v>
      </c>
      <c r="C3" s="8" t="s">
        <v>787</v>
      </c>
      <c r="D3" s="9" t="s">
        <v>788</v>
      </c>
      <c r="E3" s="10"/>
    </row>
    <row r="4" spans="1:5" ht="16.5" customHeight="1">
      <c r="A4" s="11"/>
      <c r="B4" s="12"/>
      <c r="C4" s="12"/>
      <c r="D4" s="13" t="s">
        <v>16</v>
      </c>
      <c r="E4" s="14" t="s">
        <v>789</v>
      </c>
    </row>
    <row r="5" spans="1:5" ht="16.5" customHeight="1">
      <c r="A5" s="15" t="s">
        <v>790</v>
      </c>
      <c r="B5" s="16">
        <f>B6+B7+B8</f>
        <v>863.47</v>
      </c>
      <c r="C5" s="16">
        <f>C7+C8</f>
        <v>901.2800000000001</v>
      </c>
      <c r="D5" s="17">
        <f aca="true" t="shared" si="0" ref="D5:D10">B5-C5</f>
        <v>-37.81000000000006</v>
      </c>
      <c r="E5" s="18">
        <f>D5/C5*100</f>
        <v>-4.19514468311735</v>
      </c>
    </row>
    <row r="6" spans="1:5" ht="16.5" customHeight="1">
      <c r="A6" s="19" t="s">
        <v>791</v>
      </c>
      <c r="B6" s="20"/>
      <c r="C6" s="20"/>
      <c r="D6" s="17">
        <f t="shared" si="0"/>
        <v>0</v>
      </c>
      <c r="E6" s="18"/>
    </row>
    <row r="7" spans="1:5" ht="16.5" customHeight="1">
      <c r="A7" s="15" t="s">
        <v>792</v>
      </c>
      <c r="B7" s="20">
        <v>84.88</v>
      </c>
      <c r="C7" s="16">
        <v>100.45</v>
      </c>
      <c r="D7" s="17">
        <f t="shared" si="0"/>
        <v>-15.570000000000007</v>
      </c>
      <c r="E7" s="18">
        <f>D7/C7*100</f>
        <v>-15.500248880039827</v>
      </c>
    </row>
    <row r="8" spans="1:5" ht="16.5" customHeight="1">
      <c r="A8" s="15" t="s">
        <v>793</v>
      </c>
      <c r="B8" s="20">
        <f>B9+B10</f>
        <v>778.59</v>
      </c>
      <c r="C8" s="20">
        <f>C9+C10</f>
        <v>800.83</v>
      </c>
      <c r="D8" s="17">
        <f t="shared" si="0"/>
        <v>-22.24000000000001</v>
      </c>
      <c r="E8" s="18">
        <f>D8/C8*100</f>
        <v>-2.777118739307969</v>
      </c>
    </row>
    <row r="9" spans="1:5" ht="16.5" customHeight="1">
      <c r="A9" s="15" t="s">
        <v>794</v>
      </c>
      <c r="B9" s="20"/>
      <c r="C9" s="20"/>
      <c r="D9" s="17">
        <f t="shared" si="0"/>
        <v>0</v>
      </c>
      <c r="E9" s="18"/>
    </row>
    <row r="10" spans="1:5" ht="16.5" customHeight="1">
      <c r="A10" s="21" t="s">
        <v>795</v>
      </c>
      <c r="B10" s="22">
        <v>778.59</v>
      </c>
      <c r="C10" s="23">
        <v>800.83</v>
      </c>
      <c r="D10" s="24">
        <f t="shared" si="0"/>
        <v>-22.24000000000001</v>
      </c>
      <c r="E10" s="25">
        <f>D10/C10*100</f>
        <v>-2.777118739307969</v>
      </c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5">
    <mergeCell ref="A1:E1"/>
    <mergeCell ref="D3:E3"/>
    <mergeCell ref="A3:A4"/>
    <mergeCell ref="B3:B4"/>
    <mergeCell ref="C3:C4"/>
  </mergeCells>
  <printOptions/>
  <pageMargins left="0.22999999999999998" right="0.22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G31"/>
  <sheetViews>
    <sheetView showZeros="0" workbookViewId="0" topLeftCell="A1">
      <selection activeCell="E11" sqref="E11"/>
    </sheetView>
  </sheetViews>
  <sheetFormatPr defaultColWidth="9.00390625" defaultRowHeight="14.25"/>
  <cols>
    <col min="1" max="1" width="30.625" style="253" customWidth="1"/>
    <col min="2" max="5" width="15.625" style="253" customWidth="1"/>
    <col min="6" max="252" width="9.00390625" style="253" customWidth="1"/>
  </cols>
  <sheetData>
    <row r="1" spans="1:5" ht="26.25" customHeight="1">
      <c r="A1" s="254" t="s">
        <v>10</v>
      </c>
      <c r="B1" s="254"/>
      <c r="C1" s="254"/>
      <c r="D1" s="254"/>
      <c r="E1" s="254"/>
    </row>
    <row r="2" spans="1:5" s="250" customFormat="1" ht="19.5" customHeight="1">
      <c r="A2" s="255"/>
      <c r="B2" s="255"/>
      <c r="C2" s="255"/>
      <c r="D2" s="255"/>
      <c r="E2" s="256" t="s">
        <v>11</v>
      </c>
    </row>
    <row r="3" spans="1:5" s="251" customFormat="1" ht="19.5" customHeight="1">
      <c r="A3" s="257" t="s">
        <v>12</v>
      </c>
      <c r="B3" s="258" t="s">
        <v>13</v>
      </c>
      <c r="C3" s="258" t="s">
        <v>14</v>
      </c>
      <c r="D3" s="259" t="s">
        <v>15</v>
      </c>
      <c r="E3" s="259"/>
    </row>
    <row r="4" spans="1:5" s="251" customFormat="1" ht="19.5" customHeight="1">
      <c r="A4" s="257"/>
      <c r="B4" s="258"/>
      <c r="C4" s="258"/>
      <c r="D4" s="238" t="s">
        <v>16</v>
      </c>
      <c r="E4" s="260" t="s">
        <v>17</v>
      </c>
    </row>
    <row r="5" spans="1:5" s="251" customFormat="1" ht="19.5" customHeight="1">
      <c r="A5" s="261" t="s">
        <v>18</v>
      </c>
      <c r="B5" s="262">
        <f>B6+B21</f>
        <v>55998</v>
      </c>
      <c r="C5" s="262">
        <f>C6+C21</f>
        <v>56100</v>
      </c>
      <c r="D5" s="262">
        <f>C5-B5</f>
        <v>102</v>
      </c>
      <c r="E5" s="263">
        <f>D5/B5*100</f>
        <v>0.18214936247723132</v>
      </c>
    </row>
    <row r="6" spans="1:5" s="252" customFormat="1" ht="19.5" customHeight="1">
      <c r="A6" s="264" t="s">
        <v>19</v>
      </c>
      <c r="B6" s="262">
        <f>B7+B8+B9+B10+B11+B12+B13+B14+B15+B16+B17+B18+B19+B20</f>
        <v>41984</v>
      </c>
      <c r="C6" s="262">
        <f>C7+C8+C9+C10+C11+C12+C13+C14+C15+C16+C17+C18+C19+C20</f>
        <v>40845</v>
      </c>
      <c r="D6" s="262">
        <f aca="true" t="shared" si="0" ref="D6:D31">C6-B6</f>
        <v>-1139</v>
      </c>
      <c r="E6" s="263">
        <f aca="true" t="shared" si="1" ref="E6:E31">D6/B6*100</f>
        <v>-2.712938262195122</v>
      </c>
    </row>
    <row r="7" spans="1:5" s="252" customFormat="1" ht="19.5" customHeight="1">
      <c r="A7" s="265" t="s">
        <v>20</v>
      </c>
      <c r="B7" s="262">
        <v>22554</v>
      </c>
      <c r="C7" s="262">
        <v>24700</v>
      </c>
      <c r="D7" s="262">
        <f t="shared" si="0"/>
        <v>2146</v>
      </c>
      <c r="E7" s="263">
        <f t="shared" si="1"/>
        <v>9.514941917176554</v>
      </c>
    </row>
    <row r="8" spans="1:5" s="252" customFormat="1" ht="19.5" customHeight="1">
      <c r="A8" s="265" t="s">
        <v>21</v>
      </c>
      <c r="B8" s="262">
        <v>2425</v>
      </c>
      <c r="C8" s="262">
        <v>2328</v>
      </c>
      <c r="D8" s="262">
        <f t="shared" si="0"/>
        <v>-97</v>
      </c>
      <c r="E8" s="263">
        <f t="shared" si="1"/>
        <v>-4</v>
      </c>
    </row>
    <row r="9" spans="1:5" s="252" customFormat="1" ht="19.5" customHeight="1">
      <c r="A9" s="265" t="s">
        <v>22</v>
      </c>
      <c r="B9" s="262">
        <v>1151</v>
      </c>
      <c r="C9" s="262">
        <v>880</v>
      </c>
      <c r="D9" s="262">
        <f t="shared" si="0"/>
        <v>-271</v>
      </c>
      <c r="E9" s="263">
        <f t="shared" si="1"/>
        <v>-23.544743701129452</v>
      </c>
    </row>
    <row r="10" spans="1:5" s="252" customFormat="1" ht="19.5" customHeight="1">
      <c r="A10" s="265" t="s">
        <v>23</v>
      </c>
      <c r="B10" s="262">
        <v>416</v>
      </c>
      <c r="C10" s="262">
        <v>1000</v>
      </c>
      <c r="D10" s="262">
        <f t="shared" si="0"/>
        <v>584</v>
      </c>
      <c r="E10" s="263">
        <f t="shared" si="1"/>
        <v>140.3846153846154</v>
      </c>
    </row>
    <row r="11" spans="1:5" s="252" customFormat="1" ht="19.5" customHeight="1">
      <c r="A11" s="265" t="s">
        <v>24</v>
      </c>
      <c r="B11" s="262">
        <v>1882</v>
      </c>
      <c r="C11" s="262">
        <v>1870</v>
      </c>
      <c r="D11" s="262">
        <f t="shared" si="0"/>
        <v>-12</v>
      </c>
      <c r="E11" s="263">
        <f t="shared" si="1"/>
        <v>-0.6376195536663124</v>
      </c>
    </row>
    <row r="12" spans="1:7" s="252" customFormat="1" ht="19.5" customHeight="1">
      <c r="A12" s="265" t="s">
        <v>25</v>
      </c>
      <c r="B12" s="262">
        <v>1018</v>
      </c>
      <c r="C12" s="262">
        <v>1150</v>
      </c>
      <c r="D12" s="262">
        <f t="shared" si="0"/>
        <v>132</v>
      </c>
      <c r="E12" s="263">
        <f t="shared" si="1"/>
        <v>12.966601178781925</v>
      </c>
      <c r="G12" s="266"/>
    </row>
    <row r="13" spans="1:5" s="252" customFormat="1" ht="19.5" customHeight="1">
      <c r="A13" s="265" t="s">
        <v>26</v>
      </c>
      <c r="B13" s="262">
        <v>786</v>
      </c>
      <c r="C13" s="262">
        <v>1085</v>
      </c>
      <c r="D13" s="262">
        <f t="shared" si="0"/>
        <v>299</v>
      </c>
      <c r="E13" s="263">
        <f t="shared" si="1"/>
        <v>38.040712468193384</v>
      </c>
    </row>
    <row r="14" spans="1:5" s="252" customFormat="1" ht="19.5" customHeight="1">
      <c r="A14" s="265" t="s">
        <v>27</v>
      </c>
      <c r="B14" s="262">
        <v>1043</v>
      </c>
      <c r="C14" s="262">
        <v>1100</v>
      </c>
      <c r="D14" s="262">
        <f t="shared" si="0"/>
        <v>57</v>
      </c>
      <c r="E14" s="263">
        <f t="shared" si="1"/>
        <v>5.465004793863854</v>
      </c>
    </row>
    <row r="15" spans="1:5" s="252" customFormat="1" ht="19.5" customHeight="1">
      <c r="A15" s="265" t="s">
        <v>28</v>
      </c>
      <c r="B15" s="262">
        <v>345</v>
      </c>
      <c r="C15" s="262">
        <v>400</v>
      </c>
      <c r="D15" s="262">
        <f t="shared" si="0"/>
        <v>55</v>
      </c>
      <c r="E15" s="263">
        <f t="shared" si="1"/>
        <v>15.942028985507244</v>
      </c>
    </row>
    <row r="16" spans="1:5" s="252" customFormat="1" ht="19.5" customHeight="1">
      <c r="A16" s="265" t="s">
        <v>29</v>
      </c>
      <c r="B16" s="262">
        <v>8820</v>
      </c>
      <c r="C16" s="262">
        <v>3000</v>
      </c>
      <c r="D16" s="262">
        <f t="shared" si="0"/>
        <v>-5820</v>
      </c>
      <c r="E16" s="263">
        <f t="shared" si="1"/>
        <v>-65.98639455782312</v>
      </c>
    </row>
    <row r="17" spans="1:5" s="252" customFormat="1" ht="19.5" customHeight="1">
      <c r="A17" s="265" t="s">
        <v>30</v>
      </c>
      <c r="B17" s="262">
        <v>0</v>
      </c>
      <c r="C17" s="262">
        <v>2000</v>
      </c>
      <c r="D17" s="262">
        <f t="shared" si="0"/>
        <v>2000</v>
      </c>
      <c r="E17" s="263"/>
    </row>
    <row r="18" spans="1:5" s="252" customFormat="1" ht="19.5" customHeight="1">
      <c r="A18" s="265" t="s">
        <v>31</v>
      </c>
      <c r="B18" s="262">
        <v>1490</v>
      </c>
      <c r="C18" s="262">
        <v>1300</v>
      </c>
      <c r="D18" s="262">
        <f t="shared" si="0"/>
        <v>-190</v>
      </c>
      <c r="E18" s="263">
        <f t="shared" si="1"/>
        <v>-12.751677852348994</v>
      </c>
    </row>
    <row r="19" spans="1:5" s="252" customFormat="1" ht="19.5" customHeight="1">
      <c r="A19" s="265" t="s">
        <v>32</v>
      </c>
      <c r="B19" s="262">
        <v>29</v>
      </c>
      <c r="C19" s="262">
        <v>32</v>
      </c>
      <c r="D19" s="262">
        <f t="shared" si="0"/>
        <v>3</v>
      </c>
      <c r="E19" s="263">
        <f t="shared" si="1"/>
        <v>10.344827586206897</v>
      </c>
    </row>
    <row r="20" spans="1:5" s="252" customFormat="1" ht="19.5" customHeight="1">
      <c r="A20" s="265" t="s">
        <v>33</v>
      </c>
      <c r="B20" s="262">
        <v>25</v>
      </c>
      <c r="C20" s="262"/>
      <c r="D20" s="262">
        <f t="shared" si="0"/>
        <v>-25</v>
      </c>
      <c r="E20" s="263">
        <f t="shared" si="1"/>
        <v>-100</v>
      </c>
    </row>
    <row r="21" spans="1:5" s="252" customFormat="1" ht="19.5" customHeight="1">
      <c r="A21" s="264" t="s">
        <v>34</v>
      </c>
      <c r="B21" s="262">
        <f>B22+B26+B27+B28+B29</f>
        <v>14014</v>
      </c>
      <c r="C21" s="262">
        <f>C22+C26+C27+C28+C29</f>
        <v>15255</v>
      </c>
      <c r="D21" s="262">
        <f t="shared" si="0"/>
        <v>1241</v>
      </c>
      <c r="E21" s="263">
        <f t="shared" si="1"/>
        <v>8.855430284001713</v>
      </c>
    </row>
    <row r="22" spans="1:5" s="252" customFormat="1" ht="19.5" customHeight="1">
      <c r="A22" s="265" t="s">
        <v>35</v>
      </c>
      <c r="B22" s="262">
        <f>SUM(B23:B25)</f>
        <v>2178</v>
      </c>
      <c r="C22" s="262">
        <f>SUM(C23:C25)</f>
        <v>2284</v>
      </c>
      <c r="D22" s="262">
        <f t="shared" si="0"/>
        <v>106</v>
      </c>
      <c r="E22" s="263">
        <f t="shared" si="1"/>
        <v>4.866850321395775</v>
      </c>
    </row>
    <row r="23" spans="1:5" s="252" customFormat="1" ht="19.5" customHeight="1">
      <c r="A23" s="265" t="s">
        <v>36</v>
      </c>
      <c r="B23" s="262">
        <v>1343</v>
      </c>
      <c r="C23" s="262">
        <v>1355</v>
      </c>
      <c r="D23" s="262">
        <f t="shared" si="0"/>
        <v>12</v>
      </c>
      <c r="E23" s="263">
        <f t="shared" si="1"/>
        <v>0.8935219657483247</v>
      </c>
    </row>
    <row r="24" spans="1:5" s="252" customFormat="1" ht="19.5" customHeight="1">
      <c r="A24" s="265" t="s">
        <v>37</v>
      </c>
      <c r="B24" s="262">
        <v>804</v>
      </c>
      <c r="C24" s="262">
        <v>900</v>
      </c>
      <c r="D24" s="262">
        <f t="shared" si="0"/>
        <v>96</v>
      </c>
      <c r="E24" s="263">
        <f t="shared" si="1"/>
        <v>11.940298507462686</v>
      </c>
    </row>
    <row r="25" spans="1:5" s="252" customFormat="1" ht="19.5" customHeight="1">
      <c r="A25" s="265" t="s">
        <v>38</v>
      </c>
      <c r="B25" s="262">
        <v>31</v>
      </c>
      <c r="C25" s="262">
        <v>29</v>
      </c>
      <c r="D25" s="262">
        <f t="shared" si="0"/>
        <v>-2</v>
      </c>
      <c r="E25" s="263">
        <f t="shared" si="1"/>
        <v>-6.451612903225806</v>
      </c>
    </row>
    <row r="26" spans="1:5" s="252" customFormat="1" ht="19.5" customHeight="1">
      <c r="A26" s="265" t="s">
        <v>39</v>
      </c>
      <c r="B26" s="262">
        <v>1370</v>
      </c>
      <c r="C26" s="262">
        <v>1446</v>
      </c>
      <c r="D26" s="262">
        <f t="shared" si="0"/>
        <v>76</v>
      </c>
      <c r="E26" s="263">
        <f t="shared" si="1"/>
        <v>5.547445255474453</v>
      </c>
    </row>
    <row r="27" spans="1:5" s="252" customFormat="1" ht="19.5" customHeight="1">
      <c r="A27" s="265" t="s">
        <v>40</v>
      </c>
      <c r="B27" s="262">
        <v>1760</v>
      </c>
      <c r="C27" s="262">
        <v>1920</v>
      </c>
      <c r="D27" s="262">
        <f t="shared" si="0"/>
        <v>160</v>
      </c>
      <c r="E27" s="263">
        <f t="shared" si="1"/>
        <v>9.090909090909092</v>
      </c>
    </row>
    <row r="28" spans="1:5" s="252" customFormat="1" ht="19.5" customHeight="1">
      <c r="A28" s="265" t="s">
        <v>41</v>
      </c>
      <c r="B28" s="262">
        <v>7548</v>
      </c>
      <c r="C28" s="262">
        <v>8358</v>
      </c>
      <c r="D28" s="262">
        <f t="shared" si="0"/>
        <v>810</v>
      </c>
      <c r="E28" s="263">
        <f t="shared" si="1"/>
        <v>10.731319554848968</v>
      </c>
    </row>
    <row r="29" spans="1:5" s="252" customFormat="1" ht="19.5" customHeight="1">
      <c r="A29" s="265" t="s">
        <v>42</v>
      </c>
      <c r="B29" s="262">
        <v>1158</v>
      </c>
      <c r="C29" s="262">
        <v>1247</v>
      </c>
      <c r="D29" s="262">
        <f t="shared" si="0"/>
        <v>89</v>
      </c>
      <c r="E29" s="263">
        <f t="shared" si="1"/>
        <v>7.68566493955095</v>
      </c>
    </row>
    <row r="30" spans="1:5" s="252" customFormat="1" ht="19.5" customHeight="1">
      <c r="A30" s="264" t="s">
        <v>43</v>
      </c>
      <c r="B30" s="262">
        <f>B6+B23</f>
        <v>43327</v>
      </c>
      <c r="C30" s="262">
        <f>C6+C23</f>
        <v>42200</v>
      </c>
      <c r="D30" s="262">
        <f t="shared" si="0"/>
        <v>-1127</v>
      </c>
      <c r="E30" s="263">
        <f t="shared" si="1"/>
        <v>-2.60114939875828</v>
      </c>
    </row>
    <row r="31" spans="1:5" s="252" customFormat="1" ht="19.5" customHeight="1">
      <c r="A31" s="264" t="s">
        <v>44</v>
      </c>
      <c r="B31" s="262">
        <f>B21-B23</f>
        <v>12671</v>
      </c>
      <c r="C31" s="262">
        <f>C21-C23</f>
        <v>13900</v>
      </c>
      <c r="D31" s="262">
        <f t="shared" si="0"/>
        <v>1229</v>
      </c>
      <c r="E31" s="263">
        <f t="shared" si="1"/>
        <v>9.699313392786678</v>
      </c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5511811023622047" right="0.5511811023622047" top="0.7874015748031497" bottom="0.7874015748031497" header="0.5118110236220472" footer="0.5118110236220472"/>
  <pageSetup errors="blank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E27"/>
  <sheetViews>
    <sheetView showZeros="0" zoomScaleSheetLayoutView="100" workbookViewId="0" topLeftCell="A1">
      <pane xSplit="1" ySplit="4" topLeftCell="B5" activePane="bottomRight" state="frozen"/>
      <selection pane="bottomRight" activeCell="E15" sqref="E15"/>
    </sheetView>
  </sheetViews>
  <sheetFormatPr defaultColWidth="9.00390625" defaultRowHeight="21.75" customHeight="1"/>
  <cols>
    <col min="1" max="1" width="34.375" style="220" customWidth="1"/>
    <col min="2" max="2" width="17.875" style="221" customWidth="1"/>
    <col min="3" max="3" width="19.25390625" style="221" customWidth="1"/>
    <col min="4" max="4" width="17.875" style="222" customWidth="1"/>
    <col min="5" max="5" width="17.875" style="223" customWidth="1"/>
    <col min="6" max="250" width="9.00390625" style="224" customWidth="1"/>
    <col min="251" max="16384" width="9.00390625" style="225" customWidth="1"/>
  </cols>
  <sheetData>
    <row r="1" spans="1:5" s="216" customFormat="1" ht="24" customHeight="1">
      <c r="A1" s="226" t="s">
        <v>45</v>
      </c>
      <c r="B1" s="226"/>
      <c r="C1" s="226"/>
      <c r="D1" s="226"/>
      <c r="E1" s="226"/>
    </row>
    <row r="2" spans="1:5" s="217" customFormat="1" ht="18.75" customHeight="1">
      <c r="A2" s="227"/>
      <c r="B2" s="228"/>
      <c r="C2" s="229"/>
      <c r="D2" s="230"/>
      <c r="E2" s="231" t="s">
        <v>46</v>
      </c>
    </row>
    <row r="3" spans="1:5" s="217" customFormat="1" ht="19.5" customHeight="1">
      <c r="A3" s="232" t="s">
        <v>47</v>
      </c>
      <c r="B3" s="233" t="s">
        <v>48</v>
      </c>
      <c r="C3" s="233" t="s">
        <v>49</v>
      </c>
      <c r="D3" s="234" t="s">
        <v>50</v>
      </c>
      <c r="E3" s="235"/>
    </row>
    <row r="4" spans="1:5" s="217" customFormat="1" ht="18" customHeight="1">
      <c r="A4" s="236"/>
      <c r="B4" s="237"/>
      <c r="C4" s="237"/>
      <c r="D4" s="238" t="s">
        <v>16</v>
      </c>
      <c r="E4" s="239" t="s">
        <v>17</v>
      </c>
    </row>
    <row r="5" spans="1:5" s="218" customFormat="1" ht="18" customHeight="1">
      <c r="A5" s="240" t="s">
        <v>51</v>
      </c>
      <c r="B5" s="241">
        <f>SUM(B6:B27)</f>
        <v>161252</v>
      </c>
      <c r="C5" s="241">
        <f>SUM(C6:C27)</f>
        <v>177477</v>
      </c>
      <c r="D5" s="242">
        <f>C5-B5</f>
        <v>16225</v>
      </c>
      <c r="E5" s="243">
        <f>D5/B5*100</f>
        <v>10.061890705231564</v>
      </c>
    </row>
    <row r="6" spans="1:5" s="219" customFormat="1" ht="18" customHeight="1">
      <c r="A6" s="244" t="s">
        <v>52</v>
      </c>
      <c r="B6" s="242">
        <v>10740</v>
      </c>
      <c r="C6" s="242">
        <v>15785</v>
      </c>
      <c r="D6" s="242">
        <f aca="true" t="shared" si="0" ref="D6:D27">C6-B6</f>
        <v>5045</v>
      </c>
      <c r="E6" s="243">
        <f aca="true" t="shared" si="1" ref="E6:E27">D6/B6*100</f>
        <v>46.97392923649907</v>
      </c>
    </row>
    <row r="7" spans="1:5" s="219" customFormat="1" ht="18" customHeight="1">
      <c r="A7" s="244" t="s">
        <v>53</v>
      </c>
      <c r="B7" s="242">
        <v>20</v>
      </c>
      <c r="C7" s="242">
        <v>20</v>
      </c>
      <c r="D7" s="242">
        <f t="shared" si="0"/>
        <v>0</v>
      </c>
      <c r="E7" s="243">
        <f t="shared" si="1"/>
        <v>0</v>
      </c>
    </row>
    <row r="8" spans="1:5" s="219" customFormat="1" ht="18" customHeight="1">
      <c r="A8" s="244" t="s">
        <v>54</v>
      </c>
      <c r="B8" s="242">
        <v>4440</v>
      </c>
      <c r="C8" s="242">
        <v>5223</v>
      </c>
      <c r="D8" s="242">
        <f t="shared" si="0"/>
        <v>783</v>
      </c>
      <c r="E8" s="243">
        <f t="shared" si="1"/>
        <v>17.635135135135137</v>
      </c>
    </row>
    <row r="9" spans="1:5" s="219" customFormat="1" ht="18" customHeight="1">
      <c r="A9" s="245" t="s">
        <v>55</v>
      </c>
      <c r="B9" s="242">
        <v>21291</v>
      </c>
      <c r="C9" s="242">
        <v>26782</v>
      </c>
      <c r="D9" s="242">
        <f t="shared" si="0"/>
        <v>5491</v>
      </c>
      <c r="E9" s="243">
        <f t="shared" si="1"/>
        <v>25.790240007514914</v>
      </c>
    </row>
    <row r="10" spans="1:5" s="219" customFormat="1" ht="18" customHeight="1">
      <c r="A10" s="244" t="s">
        <v>56</v>
      </c>
      <c r="B10" s="242">
        <v>58</v>
      </c>
      <c r="C10" s="242">
        <v>117</v>
      </c>
      <c r="D10" s="242">
        <f t="shared" si="0"/>
        <v>59</v>
      </c>
      <c r="E10" s="243">
        <f t="shared" si="1"/>
        <v>101.72413793103448</v>
      </c>
    </row>
    <row r="11" spans="1:5" s="219" customFormat="1" ht="18" customHeight="1">
      <c r="A11" s="244" t="s">
        <v>57</v>
      </c>
      <c r="B11" s="242">
        <v>1880</v>
      </c>
      <c r="C11" s="242">
        <v>2391</v>
      </c>
      <c r="D11" s="242">
        <f t="shared" si="0"/>
        <v>511</v>
      </c>
      <c r="E11" s="243">
        <f t="shared" si="1"/>
        <v>27.180851063829785</v>
      </c>
    </row>
    <row r="12" spans="1:5" s="219" customFormat="1" ht="18" customHeight="1">
      <c r="A12" s="244" t="s">
        <v>58</v>
      </c>
      <c r="B12" s="242">
        <v>36667</v>
      </c>
      <c r="C12" s="242">
        <v>37982</v>
      </c>
      <c r="D12" s="242">
        <f t="shared" si="0"/>
        <v>1315</v>
      </c>
      <c r="E12" s="243">
        <f t="shared" si="1"/>
        <v>3.5863310333542424</v>
      </c>
    </row>
    <row r="13" spans="1:5" s="219" customFormat="1" ht="18" customHeight="1">
      <c r="A13" s="244" t="s">
        <v>59</v>
      </c>
      <c r="B13" s="242">
        <v>17773</v>
      </c>
      <c r="C13" s="242">
        <v>11522</v>
      </c>
      <c r="D13" s="242">
        <f t="shared" si="0"/>
        <v>-6251</v>
      </c>
      <c r="E13" s="243">
        <f t="shared" si="1"/>
        <v>-35.17132729421032</v>
      </c>
    </row>
    <row r="14" spans="1:5" s="219" customFormat="1" ht="18" customHeight="1">
      <c r="A14" s="244" t="s">
        <v>60</v>
      </c>
      <c r="B14" s="242">
        <v>3572</v>
      </c>
      <c r="C14" s="242">
        <v>3693</v>
      </c>
      <c r="D14" s="242">
        <f t="shared" si="0"/>
        <v>121</v>
      </c>
      <c r="E14" s="243">
        <f t="shared" si="1"/>
        <v>3.387458006718925</v>
      </c>
    </row>
    <row r="15" spans="1:5" s="219" customFormat="1" ht="18" customHeight="1">
      <c r="A15" s="244" t="s">
        <v>61</v>
      </c>
      <c r="B15" s="242">
        <v>8265</v>
      </c>
      <c r="C15" s="242">
        <v>5456</v>
      </c>
      <c r="D15" s="242">
        <f t="shared" si="0"/>
        <v>-2809</v>
      </c>
      <c r="E15" s="243">
        <f t="shared" si="1"/>
        <v>-33.98669086509377</v>
      </c>
    </row>
    <row r="16" spans="1:5" s="219" customFormat="1" ht="18" customHeight="1">
      <c r="A16" s="244" t="s">
        <v>62</v>
      </c>
      <c r="B16" s="242">
        <v>29267</v>
      </c>
      <c r="C16" s="242">
        <v>42295</v>
      </c>
      <c r="D16" s="242">
        <f t="shared" si="0"/>
        <v>13028</v>
      </c>
      <c r="E16" s="243">
        <f t="shared" si="1"/>
        <v>44.514299381556015</v>
      </c>
    </row>
    <row r="17" spans="1:5" s="219" customFormat="1" ht="18" customHeight="1">
      <c r="A17" s="244" t="s">
        <v>63</v>
      </c>
      <c r="B17" s="242">
        <v>5718</v>
      </c>
      <c r="C17" s="242">
        <v>6584</v>
      </c>
      <c r="D17" s="242">
        <f t="shared" si="0"/>
        <v>866</v>
      </c>
      <c r="E17" s="243">
        <f t="shared" si="1"/>
        <v>15.145155648828263</v>
      </c>
    </row>
    <row r="18" spans="1:5" s="219" customFormat="1" ht="18" customHeight="1">
      <c r="A18" s="244" t="s">
        <v>64</v>
      </c>
      <c r="B18" s="242">
        <v>627</v>
      </c>
      <c r="C18" s="242">
        <v>302</v>
      </c>
      <c r="D18" s="242">
        <f t="shared" si="0"/>
        <v>-325</v>
      </c>
      <c r="E18" s="243">
        <f t="shared" si="1"/>
        <v>-51.8341307814992</v>
      </c>
    </row>
    <row r="19" spans="1:5" s="219" customFormat="1" ht="18" customHeight="1">
      <c r="A19" s="244" t="s">
        <v>65</v>
      </c>
      <c r="B19" s="242">
        <v>83</v>
      </c>
      <c r="C19" s="242">
        <v>78</v>
      </c>
      <c r="D19" s="242">
        <f t="shared" si="0"/>
        <v>-5</v>
      </c>
      <c r="E19" s="243">
        <f t="shared" si="1"/>
        <v>-6.024096385542169</v>
      </c>
    </row>
    <row r="20" spans="1:5" s="219" customFormat="1" ht="18" customHeight="1">
      <c r="A20" s="244" t="s">
        <v>66</v>
      </c>
      <c r="B20" s="242">
        <v>290</v>
      </c>
      <c r="C20" s="242">
        <v>226</v>
      </c>
      <c r="D20" s="242">
        <f t="shared" si="0"/>
        <v>-64</v>
      </c>
      <c r="E20" s="243">
        <f t="shared" si="1"/>
        <v>-22.06896551724138</v>
      </c>
    </row>
    <row r="21" spans="1:5" s="219" customFormat="1" ht="18" customHeight="1">
      <c r="A21" s="244" t="s">
        <v>67</v>
      </c>
      <c r="B21" s="242">
        <v>4064</v>
      </c>
      <c r="C21" s="242">
        <v>5650</v>
      </c>
      <c r="D21" s="242">
        <f t="shared" si="0"/>
        <v>1586</v>
      </c>
      <c r="E21" s="243">
        <f t="shared" si="1"/>
        <v>39.0255905511811</v>
      </c>
    </row>
    <row r="22" spans="1:5" s="219" customFormat="1" ht="18" customHeight="1">
      <c r="A22" s="244" t="s">
        <v>68</v>
      </c>
      <c r="B22" s="242">
        <v>96</v>
      </c>
      <c r="C22" s="242">
        <v>94</v>
      </c>
      <c r="D22" s="242">
        <f t="shared" si="0"/>
        <v>-2</v>
      </c>
      <c r="E22" s="243">
        <f t="shared" si="1"/>
        <v>-2.083333333333333</v>
      </c>
    </row>
    <row r="23" spans="1:5" s="219" customFormat="1" ht="18" customHeight="1">
      <c r="A23" s="244" t="s">
        <v>69</v>
      </c>
      <c r="B23" s="242">
        <v>1131</v>
      </c>
      <c r="C23" s="242">
        <v>594</v>
      </c>
      <c r="D23" s="242">
        <f t="shared" si="0"/>
        <v>-537</v>
      </c>
      <c r="E23" s="243">
        <f t="shared" si="1"/>
        <v>-47.48010610079575</v>
      </c>
    </row>
    <row r="24" spans="1:5" s="219" customFormat="1" ht="18" customHeight="1">
      <c r="A24" s="244" t="s">
        <v>70</v>
      </c>
      <c r="B24" s="242">
        <v>800</v>
      </c>
      <c r="C24" s="242">
        <v>1300</v>
      </c>
      <c r="D24" s="242">
        <f t="shared" si="0"/>
        <v>500</v>
      </c>
      <c r="E24" s="243">
        <f t="shared" si="1"/>
        <v>62.5</v>
      </c>
    </row>
    <row r="25" spans="1:5" s="219" customFormat="1" ht="18" customHeight="1">
      <c r="A25" s="245" t="s">
        <v>71</v>
      </c>
      <c r="B25" s="242">
        <v>12375</v>
      </c>
      <c r="C25" s="242">
        <v>9761</v>
      </c>
      <c r="D25" s="242">
        <f t="shared" si="0"/>
        <v>-2614</v>
      </c>
      <c r="E25" s="243">
        <f t="shared" si="1"/>
        <v>-21.123232323232326</v>
      </c>
    </row>
    <row r="26" spans="1:5" s="219" customFormat="1" ht="18" customHeight="1">
      <c r="A26" s="246" t="s">
        <v>72</v>
      </c>
      <c r="B26" s="242">
        <v>2088</v>
      </c>
      <c r="C26" s="242">
        <v>1613</v>
      </c>
      <c r="D26" s="242">
        <f t="shared" si="0"/>
        <v>-475</v>
      </c>
      <c r="E26" s="243">
        <f t="shared" si="1"/>
        <v>-22.74904214559387</v>
      </c>
    </row>
    <row r="27" spans="1:5" ht="18" customHeight="1">
      <c r="A27" s="247" t="s">
        <v>73</v>
      </c>
      <c r="B27" s="248">
        <v>7</v>
      </c>
      <c r="C27" s="248">
        <v>9</v>
      </c>
      <c r="D27" s="248">
        <f t="shared" si="0"/>
        <v>2</v>
      </c>
      <c r="E27" s="249">
        <f t="shared" si="1"/>
        <v>28.57142857142857</v>
      </c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59" bottom="0.59" header="0.5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U475"/>
  <sheetViews>
    <sheetView showZeros="0" zoomScaleSheetLayoutView="100" workbookViewId="0" topLeftCell="A1">
      <pane xSplit="1" ySplit="4" topLeftCell="B5" activePane="bottomRight" state="frozen"/>
      <selection pane="bottomRight" activeCell="E15" sqref="E15"/>
    </sheetView>
  </sheetViews>
  <sheetFormatPr defaultColWidth="6.875" defaultRowHeight="12.75" customHeight="1"/>
  <cols>
    <col min="1" max="1" width="36.125" style="143" customWidth="1"/>
    <col min="2" max="2" width="15.125" style="144" customWidth="1"/>
    <col min="3" max="3" width="17.625" style="145" customWidth="1"/>
    <col min="4" max="4" width="14.625" style="145" customWidth="1"/>
    <col min="5" max="5" width="15.50390625" style="145" customWidth="1"/>
    <col min="6" max="6" width="15.875" style="145" customWidth="1"/>
    <col min="7" max="7" width="8.00390625" style="145" customWidth="1"/>
    <col min="8" max="11" width="5.00390625" style="145" customWidth="1"/>
    <col min="12" max="12" width="15.125" style="145" customWidth="1"/>
    <col min="13" max="147" width="5.00390625" style="145" customWidth="1"/>
    <col min="148" max="203" width="6.875" style="145" customWidth="1"/>
    <col min="204" max="16384" width="6.875" style="145" customWidth="1"/>
  </cols>
  <sheetData>
    <row r="1" spans="1:147" ht="32.25" customHeight="1">
      <c r="A1" s="146" t="s">
        <v>74</v>
      </c>
      <c r="B1" s="146"/>
      <c r="C1" s="146"/>
      <c r="D1" s="146"/>
      <c r="E1" s="146"/>
      <c r="F1" s="146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</row>
    <row r="2" spans="1:147" ht="17.25" customHeight="1">
      <c r="A2" s="148"/>
      <c r="B2" s="145"/>
      <c r="C2" s="149"/>
      <c r="D2" s="149"/>
      <c r="E2" s="149"/>
      <c r="F2" s="150" t="s">
        <v>11</v>
      </c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</row>
    <row r="3" spans="1:203" s="141" customFormat="1" ht="25.5" customHeight="1">
      <c r="A3" s="151" t="s">
        <v>47</v>
      </c>
      <c r="B3" s="152" t="s">
        <v>75</v>
      </c>
      <c r="C3" s="153" t="s">
        <v>76</v>
      </c>
      <c r="D3" s="154" t="s">
        <v>77</v>
      </c>
      <c r="E3" s="154"/>
      <c r="F3" s="155" t="s">
        <v>78</v>
      </c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  <c r="EN3" s="156"/>
      <c r="EO3" s="156"/>
      <c r="EP3" s="156"/>
      <c r="EQ3" s="156"/>
      <c r="GU3" s="181"/>
    </row>
    <row r="4" spans="1:203" s="141" customFormat="1" ht="25.5" customHeight="1">
      <c r="A4" s="157"/>
      <c r="B4" s="158"/>
      <c r="C4" s="159"/>
      <c r="D4" s="160" t="s">
        <v>16</v>
      </c>
      <c r="E4" s="160" t="s">
        <v>17</v>
      </c>
      <c r="F4" s="161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GU4" s="181"/>
    </row>
    <row r="5" spans="1:203" s="141" customFormat="1" ht="9" customHeight="1">
      <c r="A5" s="157"/>
      <c r="B5" s="158"/>
      <c r="C5" s="159"/>
      <c r="D5" s="160"/>
      <c r="E5" s="160"/>
      <c r="F5" s="161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GU5" s="181"/>
    </row>
    <row r="6" spans="1:203" ht="20.25" customHeight="1">
      <c r="A6" s="162" t="s">
        <v>51</v>
      </c>
      <c r="B6" s="163">
        <f>B7+B102+B106+B132+B152+B161+B182+B256+B294+B313+B327+B397+B407+B420+B429+B441+B449+B464+B466+B470+B473+B454</f>
        <v>116931</v>
      </c>
      <c r="C6" s="163">
        <f>C7+C102+C106+C132+C152+C161+C182+C256+C294+C313+C327+C397+C407+C420+C429+C441+C449+C464+C466+C470+C473+C454</f>
        <v>129530</v>
      </c>
      <c r="D6" s="163">
        <f>D7+D102+D106+D132+D152+D161+D182+D256+D294+D313+D327+D397+D407+D420+D429+D441+D449+D464+D466+D470+D473+D454</f>
        <v>12599</v>
      </c>
      <c r="E6" s="164">
        <f aca="true" t="shared" si="0" ref="E6:E69">D6/B6*100</f>
        <v>10.774730396558654</v>
      </c>
      <c r="F6" s="165">
        <f>F7+F102+F106+F132+F152+F161+F182+F256+F294+F313+F327+F397+F407+F420+F429+F441+F449+F464+F466+F470+F473+F454</f>
        <v>177477</v>
      </c>
      <c r="G6" s="166">
        <f>G7+G102+G106+G132+G152+G161+G182+G256+G294+G313+G327+G397+G407+G420+G429+G441+G449+G464+G466+G470+G473+G454</f>
        <v>47947</v>
      </c>
      <c r="H6" s="147"/>
      <c r="I6" s="147"/>
      <c r="J6" s="147"/>
      <c r="K6" s="147"/>
      <c r="L6" s="180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GU6" s="182"/>
    </row>
    <row r="7" spans="1:203" ht="20.25" customHeight="1">
      <c r="A7" s="167" t="s">
        <v>79</v>
      </c>
      <c r="B7" s="163">
        <f>B8+B15+B21+B26+B33+B37+B43+B46+B51+B57+B60+B65+B68+B71+B74+B78+B81+B85+B89+B93+B95</f>
        <v>10740</v>
      </c>
      <c r="C7" s="163">
        <f>C8+C15+C21+C26+C33+C37+C43+C46+C51+C57+C60+C65+C68+C71+C74+C78+C81+C85+C89+C93+C95</f>
        <v>15715</v>
      </c>
      <c r="D7" s="163">
        <f>D8+D15+D21+D26+D33+D37+D43+D46+D51+D57+D60+D65+D68+D71+D74+D78+D81+D85+D89+D93+D95</f>
        <v>4975</v>
      </c>
      <c r="E7" s="164">
        <f t="shared" si="0"/>
        <v>46.3221601489758</v>
      </c>
      <c r="F7" s="168">
        <f>C7+G7</f>
        <v>15785</v>
      </c>
      <c r="G7" s="166">
        <f>G8+G15+G21+G26+G33+G37+G43+G46+G51+G57+G60+G65+G68+G71+G74+G78+G81+G85+G89+G93+G95</f>
        <v>70</v>
      </c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GU7" s="182"/>
    </row>
    <row r="8" spans="1:203" ht="20.25" customHeight="1">
      <c r="A8" s="167" t="s">
        <v>80</v>
      </c>
      <c r="B8" s="169">
        <f>SUM(B9:B14)</f>
        <v>168</v>
      </c>
      <c r="C8" s="169">
        <f>SUM(C9:C14)</f>
        <v>144</v>
      </c>
      <c r="D8" s="169">
        <f>SUM(D9:D14)</f>
        <v>-24</v>
      </c>
      <c r="E8" s="164">
        <f t="shared" si="0"/>
        <v>-14.285714285714285</v>
      </c>
      <c r="F8" s="168">
        <f>C8+G8</f>
        <v>144</v>
      </c>
      <c r="G8" s="170">
        <f>SUM(G9:G14)</f>
        <v>0</v>
      </c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GU8" s="182"/>
    </row>
    <row r="9" spans="1:203" ht="20.25" customHeight="1">
      <c r="A9" s="171" t="s">
        <v>81</v>
      </c>
      <c r="B9" s="172">
        <v>168</v>
      </c>
      <c r="C9" s="173">
        <v>142</v>
      </c>
      <c r="D9" s="174">
        <f aca="true" t="shared" si="1" ref="D9:D70">C9-B9</f>
        <v>-26</v>
      </c>
      <c r="E9" s="164">
        <f t="shared" si="0"/>
        <v>-15.476190476190476</v>
      </c>
      <c r="F9" s="168">
        <f>C9+G9</f>
        <v>142</v>
      </c>
      <c r="G9" s="175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GU9" s="182"/>
    </row>
    <row r="10" spans="1:203" ht="20.25" customHeight="1">
      <c r="A10" s="171" t="s">
        <v>82</v>
      </c>
      <c r="B10" s="172"/>
      <c r="C10" s="172"/>
      <c r="D10" s="174">
        <f t="shared" si="1"/>
        <v>0</v>
      </c>
      <c r="E10" s="164"/>
      <c r="F10" s="168">
        <f aca="true" t="shared" si="2" ref="F10:F73">C10+G10</f>
        <v>0</v>
      </c>
      <c r="G10" s="175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GU10" s="182"/>
    </row>
    <row r="11" spans="1:203" ht="20.25" customHeight="1">
      <c r="A11" s="171" t="s">
        <v>83</v>
      </c>
      <c r="B11" s="172"/>
      <c r="C11" s="172"/>
      <c r="D11" s="174">
        <f t="shared" si="1"/>
        <v>0</v>
      </c>
      <c r="E11" s="164"/>
      <c r="F11" s="168">
        <f t="shared" si="2"/>
        <v>0</v>
      </c>
      <c r="G11" s="175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GU11" s="182"/>
    </row>
    <row r="12" spans="1:203" ht="20.25" customHeight="1">
      <c r="A12" s="171" t="s">
        <v>84</v>
      </c>
      <c r="B12" s="172"/>
      <c r="C12" s="172"/>
      <c r="D12" s="174">
        <f t="shared" si="1"/>
        <v>0</v>
      </c>
      <c r="E12" s="164"/>
      <c r="F12" s="168">
        <f t="shared" si="2"/>
        <v>0</v>
      </c>
      <c r="G12" s="175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GU12" s="182"/>
    </row>
    <row r="13" spans="1:203" ht="20.25" customHeight="1">
      <c r="A13" s="171" t="s">
        <v>85</v>
      </c>
      <c r="B13" s="172"/>
      <c r="C13" s="172"/>
      <c r="D13" s="174">
        <f t="shared" si="1"/>
        <v>0</v>
      </c>
      <c r="E13" s="164"/>
      <c r="F13" s="168">
        <f t="shared" si="2"/>
        <v>0</v>
      </c>
      <c r="G13" s="175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GU13" s="182"/>
    </row>
    <row r="14" spans="1:203" ht="20.25" customHeight="1">
      <c r="A14" s="171" t="s">
        <v>86</v>
      </c>
      <c r="B14" s="172"/>
      <c r="C14" s="176">
        <v>2</v>
      </c>
      <c r="D14" s="174">
        <f t="shared" si="1"/>
        <v>2</v>
      </c>
      <c r="E14" s="164"/>
      <c r="F14" s="168">
        <f t="shared" si="2"/>
        <v>2</v>
      </c>
      <c r="G14" s="175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GU14" s="182"/>
    </row>
    <row r="15" spans="1:203" ht="20.25" customHeight="1">
      <c r="A15" s="167" t="s">
        <v>87</v>
      </c>
      <c r="B15" s="169">
        <f>SUM(B16:B20)</f>
        <v>117</v>
      </c>
      <c r="C15" s="169">
        <f>SUM(C16:C20)</f>
        <v>118</v>
      </c>
      <c r="D15" s="169">
        <f>SUM(D16:D20)</f>
        <v>1</v>
      </c>
      <c r="E15" s="164">
        <f t="shared" si="0"/>
        <v>0.8547008547008548</v>
      </c>
      <c r="F15" s="177">
        <f>SUM(F16:F20)</f>
        <v>118</v>
      </c>
      <c r="G15" s="170">
        <f>SUM(G16:G20)</f>
        <v>0</v>
      </c>
      <c r="GU15" s="182"/>
    </row>
    <row r="16" spans="1:203" ht="23.25" customHeight="1">
      <c r="A16" s="171" t="s">
        <v>88</v>
      </c>
      <c r="B16" s="172">
        <v>117</v>
      </c>
      <c r="C16" s="176">
        <v>117</v>
      </c>
      <c r="D16" s="174">
        <f t="shared" si="1"/>
        <v>0</v>
      </c>
      <c r="E16" s="164">
        <f t="shared" si="0"/>
        <v>0</v>
      </c>
      <c r="F16" s="168">
        <f t="shared" si="2"/>
        <v>117</v>
      </c>
      <c r="G16" s="175"/>
      <c r="GU16" s="182"/>
    </row>
    <row r="17" spans="1:203" ht="23.25" customHeight="1">
      <c r="A17" s="171" t="s">
        <v>82</v>
      </c>
      <c r="B17" s="172"/>
      <c r="C17" s="176">
        <v>1</v>
      </c>
      <c r="D17" s="174">
        <f t="shared" si="1"/>
        <v>1</v>
      </c>
      <c r="E17" s="164"/>
      <c r="F17" s="168">
        <f t="shared" si="2"/>
        <v>1</v>
      </c>
      <c r="G17" s="175"/>
      <c r="GU17" s="182"/>
    </row>
    <row r="18" spans="1:203" ht="20.25" customHeight="1">
      <c r="A18" s="171" t="s">
        <v>89</v>
      </c>
      <c r="B18" s="172"/>
      <c r="C18" s="178"/>
      <c r="D18" s="174">
        <f t="shared" si="1"/>
        <v>0</v>
      </c>
      <c r="E18" s="164"/>
      <c r="F18" s="168">
        <f t="shared" si="2"/>
        <v>0</v>
      </c>
      <c r="G18" s="175"/>
      <c r="GU18" s="182"/>
    </row>
    <row r="19" spans="1:203" ht="20.25" customHeight="1">
      <c r="A19" s="171" t="s">
        <v>90</v>
      </c>
      <c r="B19" s="172"/>
      <c r="C19" s="172"/>
      <c r="D19" s="174">
        <f t="shared" si="1"/>
        <v>0</v>
      </c>
      <c r="E19" s="164"/>
      <c r="F19" s="168">
        <f t="shared" si="2"/>
        <v>0</v>
      </c>
      <c r="G19" s="175"/>
      <c r="GU19" s="182"/>
    </row>
    <row r="20" spans="1:203" ht="20.25" customHeight="1">
      <c r="A20" s="171" t="s">
        <v>91</v>
      </c>
      <c r="B20" s="172"/>
      <c r="C20" s="172"/>
      <c r="D20" s="174">
        <f t="shared" si="1"/>
        <v>0</v>
      </c>
      <c r="E20" s="164"/>
      <c r="F20" s="168">
        <f t="shared" si="2"/>
        <v>0</v>
      </c>
      <c r="G20" s="175"/>
      <c r="GU20" s="182"/>
    </row>
    <row r="21" spans="1:203" ht="20.25" customHeight="1">
      <c r="A21" s="167" t="s">
        <v>92</v>
      </c>
      <c r="B21" s="163">
        <f>SUM(B22:B25)</f>
        <v>2501</v>
      </c>
      <c r="C21" s="163">
        <f>SUM(C22:C25)</f>
        <v>9645</v>
      </c>
      <c r="D21" s="163">
        <f>SUM(D22:D25)</f>
        <v>7144</v>
      </c>
      <c r="E21" s="164">
        <f t="shared" si="0"/>
        <v>285.64574170331866</v>
      </c>
      <c r="F21" s="165">
        <f>SUM(F22:F25)</f>
        <v>9645</v>
      </c>
      <c r="G21" s="166">
        <f>SUM(G22:G25)</f>
        <v>0</v>
      </c>
      <c r="GU21" s="182"/>
    </row>
    <row r="22" spans="1:203" ht="20.25" customHeight="1">
      <c r="A22" s="171" t="s">
        <v>93</v>
      </c>
      <c r="B22" s="172">
        <v>2360</v>
      </c>
      <c r="C22" s="172">
        <v>9459</v>
      </c>
      <c r="D22" s="174">
        <f t="shared" si="1"/>
        <v>7099</v>
      </c>
      <c r="E22" s="164">
        <f t="shared" si="0"/>
        <v>300.8050847457627</v>
      </c>
      <c r="F22" s="168">
        <f t="shared" si="2"/>
        <v>9459</v>
      </c>
      <c r="G22" s="175"/>
      <c r="GU22" s="182"/>
    </row>
    <row r="23" spans="1:203" ht="20.25" customHeight="1">
      <c r="A23" s="171" t="s">
        <v>94</v>
      </c>
      <c r="B23" s="172">
        <v>109</v>
      </c>
      <c r="C23" s="172">
        <v>180</v>
      </c>
      <c r="D23" s="174">
        <f t="shared" si="1"/>
        <v>71</v>
      </c>
      <c r="E23" s="164">
        <f t="shared" si="0"/>
        <v>65.13761467889908</v>
      </c>
      <c r="F23" s="168">
        <f t="shared" si="2"/>
        <v>180</v>
      </c>
      <c r="G23" s="175"/>
      <c r="GU23" s="182"/>
    </row>
    <row r="24" spans="1:203" ht="20.25" customHeight="1">
      <c r="A24" s="171" t="s">
        <v>95</v>
      </c>
      <c r="B24" s="172"/>
      <c r="C24" s="172"/>
      <c r="D24" s="174">
        <f t="shared" si="1"/>
        <v>0</v>
      </c>
      <c r="E24" s="164"/>
      <c r="F24" s="168">
        <f t="shared" si="2"/>
        <v>0</v>
      </c>
      <c r="G24" s="175"/>
      <c r="GU24" s="182"/>
    </row>
    <row r="25" spans="1:203" ht="20.25" customHeight="1">
      <c r="A25" s="171" t="s">
        <v>96</v>
      </c>
      <c r="B25" s="172">
        <v>32</v>
      </c>
      <c r="C25" s="172">
        <v>6</v>
      </c>
      <c r="D25" s="174">
        <f t="shared" si="1"/>
        <v>-26</v>
      </c>
      <c r="E25" s="164">
        <f t="shared" si="0"/>
        <v>-81.25</v>
      </c>
      <c r="F25" s="168">
        <f t="shared" si="2"/>
        <v>6</v>
      </c>
      <c r="G25" s="175"/>
      <c r="GU25" s="182"/>
    </row>
    <row r="26" spans="1:203" ht="20.25" customHeight="1">
      <c r="A26" s="167" t="s">
        <v>97</v>
      </c>
      <c r="B26" s="169">
        <f>SUM(B27:B32)</f>
        <v>155</v>
      </c>
      <c r="C26" s="169">
        <f>SUM(C27:C32)</f>
        <v>144</v>
      </c>
      <c r="D26" s="169">
        <f>SUM(D27:D32)</f>
        <v>-11</v>
      </c>
      <c r="E26" s="164">
        <f t="shared" si="0"/>
        <v>-7.096774193548387</v>
      </c>
      <c r="F26" s="177">
        <f>SUM(F27:F32)</f>
        <v>144</v>
      </c>
      <c r="G26" s="170">
        <f>SUM(G27:G32)</f>
        <v>0</v>
      </c>
      <c r="GU26" s="182"/>
    </row>
    <row r="27" spans="1:203" ht="20.25" customHeight="1">
      <c r="A27" s="171" t="s">
        <v>98</v>
      </c>
      <c r="B27" s="172">
        <v>140</v>
      </c>
      <c r="C27" s="172">
        <v>138</v>
      </c>
      <c r="D27" s="174">
        <f t="shared" si="1"/>
        <v>-2</v>
      </c>
      <c r="E27" s="164">
        <f t="shared" si="0"/>
        <v>-1.4285714285714286</v>
      </c>
      <c r="F27" s="168">
        <f t="shared" si="2"/>
        <v>138</v>
      </c>
      <c r="G27" s="175"/>
      <c r="GU27" s="182"/>
    </row>
    <row r="28" spans="1:203" ht="20.25" customHeight="1">
      <c r="A28" s="171" t="s">
        <v>99</v>
      </c>
      <c r="B28" s="172"/>
      <c r="C28" s="172"/>
      <c r="D28" s="174">
        <f t="shared" si="1"/>
        <v>0</v>
      </c>
      <c r="E28" s="164"/>
      <c r="F28" s="168">
        <f t="shared" si="2"/>
        <v>0</v>
      </c>
      <c r="G28" s="175"/>
      <c r="GU28" s="182"/>
    </row>
    <row r="29" spans="1:203" ht="20.25" customHeight="1">
      <c r="A29" s="171" t="s">
        <v>100</v>
      </c>
      <c r="B29" s="172"/>
      <c r="C29" s="172"/>
      <c r="D29" s="174">
        <f t="shared" si="1"/>
        <v>0</v>
      </c>
      <c r="E29" s="164"/>
      <c r="F29" s="168">
        <f t="shared" si="2"/>
        <v>0</v>
      </c>
      <c r="G29" s="175"/>
      <c r="GU29" s="182"/>
    </row>
    <row r="30" spans="1:203" ht="20.25" customHeight="1">
      <c r="A30" s="171" t="s">
        <v>101</v>
      </c>
      <c r="B30" s="172"/>
      <c r="C30" s="172"/>
      <c r="D30" s="174">
        <f t="shared" si="1"/>
        <v>0</v>
      </c>
      <c r="E30" s="164"/>
      <c r="F30" s="168">
        <f t="shared" si="2"/>
        <v>0</v>
      </c>
      <c r="G30" s="175"/>
      <c r="GU30" s="182"/>
    </row>
    <row r="31" spans="1:203" ht="20.25" customHeight="1">
      <c r="A31" s="171" t="s">
        <v>102</v>
      </c>
      <c r="B31" s="172">
        <v>15</v>
      </c>
      <c r="C31" s="172">
        <v>6</v>
      </c>
      <c r="D31" s="174">
        <f t="shared" si="1"/>
        <v>-9</v>
      </c>
      <c r="E31" s="164">
        <f t="shared" si="0"/>
        <v>-60</v>
      </c>
      <c r="F31" s="168">
        <f t="shared" si="2"/>
        <v>6</v>
      </c>
      <c r="G31" s="175"/>
      <c r="GU31" s="182"/>
    </row>
    <row r="32" spans="1:203" ht="20.25" customHeight="1">
      <c r="A32" s="171" t="s">
        <v>103</v>
      </c>
      <c r="B32" s="172"/>
      <c r="C32" s="172"/>
      <c r="D32" s="174">
        <f t="shared" si="1"/>
        <v>0</v>
      </c>
      <c r="E32" s="164"/>
      <c r="F32" s="168">
        <f t="shared" si="2"/>
        <v>0</v>
      </c>
      <c r="G32" s="175"/>
      <c r="GU32" s="182"/>
    </row>
    <row r="33" spans="1:203" ht="20.25" customHeight="1">
      <c r="A33" s="167" t="s">
        <v>104</v>
      </c>
      <c r="B33" s="169">
        <f>SUM(B34:B36)</f>
        <v>72</v>
      </c>
      <c r="C33" s="169">
        <f>SUM(C34:C36)</f>
        <v>76</v>
      </c>
      <c r="D33" s="169">
        <f>SUM(D34:D36)</f>
        <v>4</v>
      </c>
      <c r="E33" s="164">
        <f t="shared" si="0"/>
        <v>5.555555555555555</v>
      </c>
      <c r="F33" s="177">
        <f>SUM(F34:F36)</f>
        <v>76</v>
      </c>
      <c r="G33" s="170">
        <f>SUM(G34:G36)</f>
        <v>0</v>
      </c>
      <c r="GU33" s="182"/>
    </row>
    <row r="34" spans="1:203" ht="20.25" customHeight="1">
      <c r="A34" s="171" t="s">
        <v>105</v>
      </c>
      <c r="B34" s="172">
        <v>57</v>
      </c>
      <c r="C34" s="172">
        <v>65</v>
      </c>
      <c r="D34" s="174">
        <f t="shared" si="1"/>
        <v>8</v>
      </c>
      <c r="E34" s="164">
        <f t="shared" si="0"/>
        <v>14.035087719298245</v>
      </c>
      <c r="F34" s="168">
        <f t="shared" si="2"/>
        <v>65</v>
      </c>
      <c r="G34" s="175"/>
      <c r="GU34" s="182"/>
    </row>
    <row r="35" spans="1:203" ht="20.25" customHeight="1">
      <c r="A35" s="171" t="s">
        <v>106</v>
      </c>
      <c r="B35" s="172"/>
      <c r="C35" s="172">
        <v>11</v>
      </c>
      <c r="D35" s="174">
        <f t="shared" si="1"/>
        <v>11</v>
      </c>
      <c r="E35" s="164"/>
      <c r="F35" s="168">
        <f t="shared" si="2"/>
        <v>11</v>
      </c>
      <c r="G35" s="175"/>
      <c r="GU35" s="182"/>
    </row>
    <row r="36" spans="1:203" ht="20.25" customHeight="1">
      <c r="A36" s="171" t="s">
        <v>107</v>
      </c>
      <c r="B36" s="172">
        <v>15</v>
      </c>
      <c r="C36" s="172"/>
      <c r="D36" s="174">
        <f t="shared" si="1"/>
        <v>-15</v>
      </c>
      <c r="E36" s="164">
        <f t="shared" si="0"/>
        <v>-100</v>
      </c>
      <c r="F36" s="168">
        <f t="shared" si="2"/>
        <v>0</v>
      </c>
      <c r="G36" s="175"/>
      <c r="GU36" s="182"/>
    </row>
    <row r="37" spans="1:203" ht="20.25" customHeight="1">
      <c r="A37" s="167" t="s">
        <v>108</v>
      </c>
      <c r="B37" s="169">
        <f>SUM(B38:B42)</f>
        <v>557</v>
      </c>
      <c r="C37" s="169">
        <f>SUM(C38:C42)</f>
        <v>644</v>
      </c>
      <c r="D37" s="169">
        <f>SUM(D38:D42)</f>
        <v>87</v>
      </c>
      <c r="E37" s="164">
        <f t="shared" si="0"/>
        <v>15.61938958707361</v>
      </c>
      <c r="F37" s="177">
        <f>SUM(F38:F42)</f>
        <v>644</v>
      </c>
      <c r="G37" s="170">
        <f>SUM(G38:G42)</f>
        <v>0</v>
      </c>
      <c r="GU37" s="182"/>
    </row>
    <row r="38" spans="1:203" ht="20.25" customHeight="1">
      <c r="A38" s="171" t="s">
        <v>109</v>
      </c>
      <c r="B38" s="172">
        <v>210</v>
      </c>
      <c r="C38" s="172">
        <v>270</v>
      </c>
      <c r="D38" s="174">
        <f t="shared" si="1"/>
        <v>60</v>
      </c>
      <c r="E38" s="164">
        <f t="shared" si="0"/>
        <v>28.57142857142857</v>
      </c>
      <c r="F38" s="168">
        <f t="shared" si="2"/>
        <v>270</v>
      </c>
      <c r="G38" s="175"/>
      <c r="GU38" s="182"/>
    </row>
    <row r="39" spans="1:203" ht="20.25" customHeight="1">
      <c r="A39" s="171" t="s">
        <v>110</v>
      </c>
      <c r="B39" s="172">
        <v>180</v>
      </c>
      <c r="C39" s="172">
        <v>182</v>
      </c>
      <c r="D39" s="174">
        <f t="shared" si="1"/>
        <v>2</v>
      </c>
      <c r="E39" s="164">
        <f t="shared" si="0"/>
        <v>1.1111111111111112</v>
      </c>
      <c r="F39" s="168">
        <f t="shared" si="2"/>
        <v>182</v>
      </c>
      <c r="G39" s="175"/>
      <c r="GU39" s="182"/>
    </row>
    <row r="40" spans="1:203" ht="20.25" customHeight="1">
      <c r="A40" s="171" t="s">
        <v>111</v>
      </c>
      <c r="B40" s="172"/>
      <c r="C40" s="172"/>
      <c r="D40" s="174">
        <f t="shared" si="1"/>
        <v>0</v>
      </c>
      <c r="E40" s="164"/>
      <c r="F40" s="168">
        <f t="shared" si="2"/>
        <v>0</v>
      </c>
      <c r="G40" s="175"/>
      <c r="GU40" s="182"/>
    </row>
    <row r="41" spans="1:203" ht="20.25" customHeight="1">
      <c r="A41" s="171" t="s">
        <v>112</v>
      </c>
      <c r="B41" s="172">
        <v>146</v>
      </c>
      <c r="C41" s="172">
        <v>185</v>
      </c>
      <c r="D41" s="174">
        <f t="shared" si="1"/>
        <v>39</v>
      </c>
      <c r="E41" s="164">
        <f t="shared" si="0"/>
        <v>26.71232876712329</v>
      </c>
      <c r="F41" s="168">
        <f t="shared" si="2"/>
        <v>185</v>
      </c>
      <c r="G41" s="175"/>
      <c r="GU41" s="182"/>
    </row>
    <row r="42" spans="1:203" ht="20.25" customHeight="1">
      <c r="A42" s="171" t="s">
        <v>113</v>
      </c>
      <c r="B42" s="172">
        <v>21</v>
      </c>
      <c r="C42" s="172">
        <v>7</v>
      </c>
      <c r="D42" s="174">
        <f t="shared" si="1"/>
        <v>-14</v>
      </c>
      <c r="E42" s="164">
        <f t="shared" si="0"/>
        <v>-66.66666666666666</v>
      </c>
      <c r="F42" s="168">
        <f t="shared" si="2"/>
        <v>7</v>
      </c>
      <c r="G42" s="175"/>
      <c r="GU42" s="182"/>
    </row>
    <row r="43" spans="1:203" ht="20.25" customHeight="1">
      <c r="A43" s="167" t="s">
        <v>114</v>
      </c>
      <c r="B43" s="163">
        <f>SUM(B44:B45)</f>
        <v>1199</v>
      </c>
      <c r="C43" s="163">
        <f>SUM(C44:C45)</f>
        <v>1349</v>
      </c>
      <c r="D43" s="163">
        <f>SUM(D44:D45)</f>
        <v>150</v>
      </c>
      <c r="E43" s="164">
        <f t="shared" si="0"/>
        <v>12.51042535446205</v>
      </c>
      <c r="F43" s="165">
        <f>SUM(F44:F45)</f>
        <v>1349</v>
      </c>
      <c r="G43" s="166">
        <f>SUM(G44:G45)</f>
        <v>0</v>
      </c>
      <c r="GU43" s="182"/>
    </row>
    <row r="44" spans="1:203" ht="20.25" customHeight="1">
      <c r="A44" s="171" t="s">
        <v>115</v>
      </c>
      <c r="B44" s="172">
        <v>110</v>
      </c>
      <c r="C44" s="172">
        <v>260</v>
      </c>
      <c r="D44" s="174">
        <f t="shared" si="1"/>
        <v>150</v>
      </c>
      <c r="E44" s="164">
        <f t="shared" si="0"/>
        <v>136.36363636363635</v>
      </c>
      <c r="F44" s="168">
        <f t="shared" si="2"/>
        <v>260</v>
      </c>
      <c r="G44" s="175"/>
      <c r="GU44" s="182"/>
    </row>
    <row r="45" spans="1:203" ht="20.25" customHeight="1">
      <c r="A45" s="171" t="s">
        <v>116</v>
      </c>
      <c r="B45" s="172">
        <v>1089</v>
      </c>
      <c r="C45" s="172">
        <v>1089</v>
      </c>
      <c r="D45" s="174">
        <f t="shared" si="1"/>
        <v>0</v>
      </c>
      <c r="E45" s="164">
        <f t="shared" si="0"/>
        <v>0</v>
      </c>
      <c r="F45" s="168">
        <f t="shared" si="2"/>
        <v>1089</v>
      </c>
      <c r="G45" s="175"/>
      <c r="GU45" s="182"/>
    </row>
    <row r="46" spans="1:203" ht="20.25" customHeight="1">
      <c r="A46" s="167" t="s">
        <v>117</v>
      </c>
      <c r="B46" s="169">
        <f>SUM(B47:B50)</f>
        <v>135</v>
      </c>
      <c r="C46" s="169">
        <f>SUM(C47:C50)</f>
        <v>159</v>
      </c>
      <c r="D46" s="169">
        <f>SUM(D47:D50)</f>
        <v>24</v>
      </c>
      <c r="E46" s="164">
        <f t="shared" si="0"/>
        <v>17.77777777777778</v>
      </c>
      <c r="F46" s="177">
        <f>SUM(F47:F50)</f>
        <v>159</v>
      </c>
      <c r="G46" s="170">
        <f>SUM(G47:G50)</f>
        <v>0</v>
      </c>
      <c r="GU46" s="182"/>
    </row>
    <row r="47" spans="1:203" ht="20.25" customHeight="1">
      <c r="A47" s="171" t="s">
        <v>118</v>
      </c>
      <c r="B47" s="172">
        <v>135</v>
      </c>
      <c r="C47" s="172">
        <v>146</v>
      </c>
      <c r="D47" s="174">
        <f t="shared" si="1"/>
        <v>11</v>
      </c>
      <c r="E47" s="164">
        <f t="shared" si="0"/>
        <v>8.148148148148149</v>
      </c>
      <c r="F47" s="168">
        <f t="shared" si="2"/>
        <v>146</v>
      </c>
      <c r="G47" s="175"/>
      <c r="GU47" s="182"/>
    </row>
    <row r="48" spans="1:203" ht="20.25" customHeight="1">
      <c r="A48" s="171" t="s">
        <v>119</v>
      </c>
      <c r="B48" s="172"/>
      <c r="C48" s="172">
        <v>13</v>
      </c>
      <c r="D48" s="174">
        <f t="shared" si="1"/>
        <v>13</v>
      </c>
      <c r="E48" s="164"/>
      <c r="F48" s="168">
        <f t="shared" si="2"/>
        <v>13</v>
      </c>
      <c r="G48" s="175"/>
      <c r="GU48" s="182"/>
    </row>
    <row r="49" spans="1:203" ht="20.25" customHeight="1">
      <c r="A49" s="171" t="s">
        <v>120</v>
      </c>
      <c r="B49" s="172"/>
      <c r="C49" s="172"/>
      <c r="D49" s="174">
        <f t="shared" si="1"/>
        <v>0</v>
      </c>
      <c r="E49" s="164"/>
      <c r="F49" s="168">
        <f t="shared" si="2"/>
        <v>0</v>
      </c>
      <c r="G49" s="175"/>
      <c r="GU49" s="182"/>
    </row>
    <row r="50" spans="1:203" ht="20.25" customHeight="1">
      <c r="A50" s="171" t="s">
        <v>121</v>
      </c>
      <c r="B50" s="172"/>
      <c r="C50" s="172"/>
      <c r="D50" s="174">
        <f t="shared" si="1"/>
        <v>0</v>
      </c>
      <c r="E50" s="164"/>
      <c r="F50" s="168">
        <f t="shared" si="2"/>
        <v>0</v>
      </c>
      <c r="G50" s="175"/>
      <c r="GU50" s="182"/>
    </row>
    <row r="51" spans="1:203" ht="20.25" customHeight="1">
      <c r="A51" s="167" t="s">
        <v>122</v>
      </c>
      <c r="B51" s="169">
        <f>SUM(B52:B56)</f>
        <v>55</v>
      </c>
      <c r="C51" s="169">
        <f>SUM(C52:C56)</f>
        <v>33</v>
      </c>
      <c r="D51" s="169">
        <f>SUM(D52:D56)</f>
        <v>-22</v>
      </c>
      <c r="E51" s="164">
        <f t="shared" si="0"/>
        <v>-40</v>
      </c>
      <c r="F51" s="177">
        <f>SUM(F52:F56)</f>
        <v>33</v>
      </c>
      <c r="G51" s="170">
        <f>SUM(G52:G56)</f>
        <v>0</v>
      </c>
      <c r="GU51" s="182"/>
    </row>
    <row r="52" spans="1:203" ht="20.25" customHeight="1">
      <c r="A52" s="171" t="s">
        <v>123</v>
      </c>
      <c r="B52" s="172">
        <v>33</v>
      </c>
      <c r="C52" s="172">
        <v>33</v>
      </c>
      <c r="D52" s="174">
        <f t="shared" si="1"/>
        <v>0</v>
      </c>
      <c r="E52" s="164">
        <f t="shared" si="0"/>
        <v>0</v>
      </c>
      <c r="F52" s="168">
        <f t="shared" si="2"/>
        <v>33</v>
      </c>
      <c r="G52" s="175"/>
      <c r="GU52" s="182"/>
    </row>
    <row r="53" spans="1:203" ht="20.25" customHeight="1">
      <c r="A53" s="171" t="s">
        <v>124</v>
      </c>
      <c r="B53" s="172"/>
      <c r="C53" s="172"/>
      <c r="D53" s="174">
        <f t="shared" si="1"/>
        <v>0</v>
      </c>
      <c r="E53" s="164"/>
      <c r="F53" s="168">
        <f t="shared" si="2"/>
        <v>0</v>
      </c>
      <c r="G53" s="175"/>
      <c r="GU53" s="182"/>
    </row>
    <row r="54" spans="1:203" ht="20.25" customHeight="1">
      <c r="A54" s="171" t="s">
        <v>125</v>
      </c>
      <c r="B54" s="172"/>
      <c r="C54" s="172"/>
      <c r="D54" s="174">
        <f t="shared" si="1"/>
        <v>0</v>
      </c>
      <c r="E54" s="164"/>
      <c r="F54" s="168">
        <f t="shared" si="2"/>
        <v>0</v>
      </c>
      <c r="G54" s="175"/>
      <c r="GU54" s="182"/>
    </row>
    <row r="55" spans="1:203" ht="20.25" customHeight="1">
      <c r="A55" s="171" t="s">
        <v>126</v>
      </c>
      <c r="B55" s="172">
        <v>22</v>
      </c>
      <c r="C55" s="172"/>
      <c r="D55" s="174">
        <f t="shared" si="1"/>
        <v>-22</v>
      </c>
      <c r="E55" s="164">
        <f t="shared" si="0"/>
        <v>-100</v>
      </c>
      <c r="F55" s="168">
        <f t="shared" si="2"/>
        <v>0</v>
      </c>
      <c r="G55" s="175"/>
      <c r="GU55" s="182"/>
    </row>
    <row r="56" spans="1:203" ht="20.25" customHeight="1">
      <c r="A56" s="171" t="s">
        <v>127</v>
      </c>
      <c r="B56" s="179"/>
      <c r="C56" s="172"/>
      <c r="D56" s="174">
        <f t="shared" si="1"/>
        <v>0</v>
      </c>
      <c r="E56" s="164"/>
      <c r="F56" s="168">
        <f t="shared" si="2"/>
        <v>0</v>
      </c>
      <c r="G56" s="175"/>
      <c r="GU56" s="182"/>
    </row>
    <row r="57" spans="1:203" ht="20.25" customHeight="1">
      <c r="A57" s="167" t="s">
        <v>128</v>
      </c>
      <c r="B57" s="169">
        <f>B58+B59</f>
        <v>336</v>
      </c>
      <c r="C57" s="169">
        <f>C58+C59</f>
        <v>595</v>
      </c>
      <c r="D57" s="169">
        <f>D58+D59</f>
        <v>259</v>
      </c>
      <c r="E57" s="164">
        <f t="shared" si="0"/>
        <v>77.08333333333334</v>
      </c>
      <c r="F57" s="177">
        <f>F58+F59</f>
        <v>595</v>
      </c>
      <c r="G57" s="170">
        <f>G58+G59</f>
        <v>0</v>
      </c>
      <c r="GU57" s="182"/>
    </row>
    <row r="58" spans="1:203" ht="20.25" customHeight="1">
      <c r="A58" s="171" t="s">
        <v>129</v>
      </c>
      <c r="B58" s="172">
        <v>271</v>
      </c>
      <c r="C58" s="172">
        <v>530</v>
      </c>
      <c r="D58" s="174">
        <f t="shared" si="1"/>
        <v>259</v>
      </c>
      <c r="E58" s="164">
        <f t="shared" si="0"/>
        <v>95.5719557195572</v>
      </c>
      <c r="F58" s="168">
        <f t="shared" si="2"/>
        <v>530</v>
      </c>
      <c r="G58" s="175"/>
      <c r="GU58" s="182"/>
    </row>
    <row r="59" spans="1:203" ht="20.25" customHeight="1">
      <c r="A59" s="171" t="s">
        <v>130</v>
      </c>
      <c r="B59" s="172">
        <v>65</v>
      </c>
      <c r="C59" s="172">
        <v>65</v>
      </c>
      <c r="D59" s="174">
        <f t="shared" si="1"/>
        <v>0</v>
      </c>
      <c r="E59" s="164">
        <f t="shared" si="0"/>
        <v>0</v>
      </c>
      <c r="F59" s="168">
        <f t="shared" si="2"/>
        <v>65</v>
      </c>
      <c r="G59" s="175"/>
      <c r="GU59" s="182"/>
    </row>
    <row r="60" spans="1:203" ht="20.25" customHeight="1">
      <c r="A60" s="167" t="s">
        <v>131</v>
      </c>
      <c r="B60" s="169">
        <f>SUM(B61:B64)</f>
        <v>164</v>
      </c>
      <c r="C60" s="169">
        <f>SUM(C61:C64)</f>
        <v>97</v>
      </c>
      <c r="D60" s="169">
        <f>SUM(D61:D64)</f>
        <v>-67</v>
      </c>
      <c r="E60" s="164">
        <f t="shared" si="0"/>
        <v>-40.853658536585364</v>
      </c>
      <c r="F60" s="177">
        <f>SUM(F61:F64)</f>
        <v>97</v>
      </c>
      <c r="G60" s="170">
        <f>SUM(G61:G64)</f>
        <v>0</v>
      </c>
      <c r="GU60" s="182"/>
    </row>
    <row r="61" spans="1:203" ht="20.25" customHeight="1">
      <c r="A61" s="171" t="s">
        <v>132</v>
      </c>
      <c r="B61" s="172">
        <v>118</v>
      </c>
      <c r="C61" s="172">
        <v>94</v>
      </c>
      <c r="D61" s="174">
        <f t="shared" si="1"/>
        <v>-24</v>
      </c>
      <c r="E61" s="164">
        <f t="shared" si="0"/>
        <v>-20.33898305084746</v>
      </c>
      <c r="F61" s="168">
        <f t="shared" si="2"/>
        <v>94</v>
      </c>
      <c r="G61" s="175"/>
      <c r="GU61" s="182"/>
    </row>
    <row r="62" spans="1:203" ht="20.25" customHeight="1">
      <c r="A62" s="171" t="s">
        <v>133</v>
      </c>
      <c r="B62" s="172"/>
      <c r="C62" s="172"/>
      <c r="D62" s="174">
        <f t="shared" si="1"/>
        <v>0</v>
      </c>
      <c r="E62" s="164"/>
      <c r="F62" s="168">
        <f t="shared" si="2"/>
        <v>0</v>
      </c>
      <c r="G62" s="175"/>
      <c r="GU62" s="182"/>
    </row>
    <row r="63" spans="1:203" ht="20.25" customHeight="1">
      <c r="A63" s="171" t="s">
        <v>134</v>
      </c>
      <c r="B63" s="172">
        <v>41</v>
      </c>
      <c r="C63" s="172"/>
      <c r="D63" s="174">
        <f t="shared" si="1"/>
        <v>-41</v>
      </c>
      <c r="E63" s="164">
        <f t="shared" si="0"/>
        <v>-100</v>
      </c>
      <c r="F63" s="168">
        <f t="shared" si="2"/>
        <v>0</v>
      </c>
      <c r="G63" s="175"/>
      <c r="GU63" s="182"/>
    </row>
    <row r="64" spans="1:203" ht="20.25" customHeight="1">
      <c r="A64" s="171" t="s">
        <v>135</v>
      </c>
      <c r="B64" s="172">
        <v>5</v>
      </c>
      <c r="C64" s="172">
        <v>3</v>
      </c>
      <c r="D64" s="174">
        <f t="shared" si="1"/>
        <v>-2</v>
      </c>
      <c r="E64" s="164">
        <f t="shared" si="0"/>
        <v>-40</v>
      </c>
      <c r="F64" s="168">
        <f t="shared" si="2"/>
        <v>3</v>
      </c>
      <c r="G64" s="175"/>
      <c r="GU64" s="182"/>
    </row>
    <row r="65" spans="1:203" ht="20.25" customHeight="1">
      <c r="A65" s="167" t="s">
        <v>136</v>
      </c>
      <c r="B65" s="169">
        <f>SUM(B66:B67)</f>
        <v>11</v>
      </c>
      <c r="C65" s="169">
        <f>SUM(C66:C67)</f>
        <v>0</v>
      </c>
      <c r="D65" s="169">
        <f>SUM(D66:D67)</f>
        <v>-11</v>
      </c>
      <c r="E65" s="164">
        <f t="shared" si="0"/>
        <v>-100</v>
      </c>
      <c r="F65" s="177">
        <f>SUM(F66:F67)</f>
        <v>70</v>
      </c>
      <c r="G65" s="170">
        <f>SUM(G66:G67)</f>
        <v>70</v>
      </c>
      <c r="GU65" s="182"/>
    </row>
    <row r="66" spans="1:203" ht="20.25" customHeight="1">
      <c r="A66" s="171" t="s">
        <v>137</v>
      </c>
      <c r="B66" s="172">
        <v>11</v>
      </c>
      <c r="C66" s="172"/>
      <c r="D66" s="174">
        <f t="shared" si="1"/>
        <v>-11</v>
      </c>
      <c r="E66" s="164">
        <f t="shared" si="0"/>
        <v>-100</v>
      </c>
      <c r="F66" s="168">
        <f t="shared" si="2"/>
        <v>0</v>
      </c>
      <c r="G66" s="175"/>
      <c r="GU66" s="182"/>
    </row>
    <row r="67" spans="1:203" ht="20.25" customHeight="1">
      <c r="A67" s="171" t="s">
        <v>138</v>
      </c>
      <c r="B67" s="172"/>
      <c r="C67" s="172"/>
      <c r="D67" s="174">
        <f t="shared" si="1"/>
        <v>0</v>
      </c>
      <c r="E67" s="164"/>
      <c r="F67" s="168">
        <f t="shared" si="2"/>
        <v>70</v>
      </c>
      <c r="G67" s="175">
        <v>70</v>
      </c>
      <c r="GU67" s="182"/>
    </row>
    <row r="68" spans="1:203" ht="20.25" customHeight="1">
      <c r="A68" s="167" t="s">
        <v>139</v>
      </c>
      <c r="B68" s="169">
        <f>B69+B70</f>
        <v>69</v>
      </c>
      <c r="C68" s="169">
        <f>SUM(C69:C70)</f>
        <v>60</v>
      </c>
      <c r="D68" s="169">
        <f>SUM(D69:D70)</f>
        <v>-9</v>
      </c>
      <c r="E68" s="164">
        <f t="shared" si="0"/>
        <v>-13.043478260869565</v>
      </c>
      <c r="F68" s="177">
        <f>SUM(F69:F70)</f>
        <v>60</v>
      </c>
      <c r="G68" s="170">
        <f>SUM(G69:G70)</f>
        <v>0</v>
      </c>
      <c r="GU68" s="182"/>
    </row>
    <row r="69" spans="1:203" ht="20.25" customHeight="1">
      <c r="A69" s="171" t="s">
        <v>140</v>
      </c>
      <c r="B69" s="172">
        <v>69</v>
      </c>
      <c r="C69" s="172"/>
      <c r="D69" s="174">
        <f t="shared" si="1"/>
        <v>-69</v>
      </c>
      <c r="E69" s="164">
        <f t="shared" si="0"/>
        <v>-100</v>
      </c>
      <c r="F69" s="168">
        <f t="shared" si="2"/>
        <v>0</v>
      </c>
      <c r="G69" s="175"/>
      <c r="GU69" s="182"/>
    </row>
    <row r="70" spans="1:203" ht="20.25" customHeight="1">
      <c r="A70" s="171" t="s">
        <v>141</v>
      </c>
      <c r="B70" s="172"/>
      <c r="C70" s="172">
        <v>60</v>
      </c>
      <c r="D70" s="174">
        <f t="shared" si="1"/>
        <v>60</v>
      </c>
      <c r="E70" s="164"/>
      <c r="F70" s="168">
        <f t="shared" si="2"/>
        <v>60</v>
      </c>
      <c r="G70" s="175"/>
      <c r="GU70" s="182"/>
    </row>
    <row r="71" spans="1:203" ht="20.25" customHeight="1">
      <c r="A71" s="167" t="s">
        <v>142</v>
      </c>
      <c r="B71" s="169">
        <f>B72+B73</f>
        <v>19</v>
      </c>
      <c r="C71" s="169">
        <f>C72</f>
        <v>20</v>
      </c>
      <c r="D71" s="169">
        <f>D72</f>
        <v>1</v>
      </c>
      <c r="E71" s="164">
        <f aca="true" t="shared" si="3" ref="E71:E133">D71/B71*100</f>
        <v>5.263157894736842</v>
      </c>
      <c r="F71" s="177">
        <f>F72</f>
        <v>20</v>
      </c>
      <c r="G71" s="170">
        <f>G72</f>
        <v>0</v>
      </c>
      <c r="GU71" s="182"/>
    </row>
    <row r="72" spans="1:203" ht="20.25" customHeight="1">
      <c r="A72" s="171" t="s">
        <v>143</v>
      </c>
      <c r="B72" s="172">
        <v>19</v>
      </c>
      <c r="C72" s="172">
        <v>20</v>
      </c>
      <c r="D72" s="174">
        <f aca="true" t="shared" si="4" ref="D72:D146">C72-B72</f>
        <v>1</v>
      </c>
      <c r="E72" s="164">
        <f t="shared" si="3"/>
        <v>5.263157894736842</v>
      </c>
      <c r="F72" s="168">
        <f t="shared" si="2"/>
        <v>20</v>
      </c>
      <c r="G72" s="175"/>
      <c r="GU72" s="188"/>
    </row>
    <row r="73" spans="1:203" ht="20.25" customHeight="1">
      <c r="A73" s="171" t="s">
        <v>144</v>
      </c>
      <c r="B73" s="179"/>
      <c r="C73" s="172"/>
      <c r="D73" s="174">
        <f t="shared" si="4"/>
        <v>0</v>
      </c>
      <c r="E73" s="164"/>
      <c r="F73" s="168">
        <f t="shared" si="2"/>
        <v>0</v>
      </c>
      <c r="G73" s="175"/>
      <c r="GU73" s="188"/>
    </row>
    <row r="74" spans="1:203" ht="20.25" customHeight="1">
      <c r="A74" s="167" t="s">
        <v>145</v>
      </c>
      <c r="B74" s="169">
        <f>SUM(B75:B77)</f>
        <v>69</v>
      </c>
      <c r="C74" s="169">
        <f>SUM(C75:C77)</f>
        <v>69</v>
      </c>
      <c r="D74" s="169">
        <f>SUM(D75:D77)</f>
        <v>0</v>
      </c>
      <c r="E74" s="164">
        <f t="shared" si="3"/>
        <v>0</v>
      </c>
      <c r="F74" s="177">
        <f>SUM(F75:F77)</f>
        <v>69</v>
      </c>
      <c r="G74" s="170">
        <f>SUM(G75:G77)</f>
        <v>0</v>
      </c>
      <c r="GU74" s="182"/>
    </row>
    <row r="75" spans="1:203" ht="20.25" customHeight="1">
      <c r="A75" s="171" t="s">
        <v>146</v>
      </c>
      <c r="B75" s="172">
        <v>69</v>
      </c>
      <c r="C75" s="172">
        <v>69</v>
      </c>
      <c r="D75" s="174">
        <f t="shared" si="4"/>
        <v>0</v>
      </c>
      <c r="E75" s="164">
        <f t="shared" si="3"/>
        <v>0</v>
      </c>
      <c r="F75" s="168">
        <f aca="true" t="shared" si="5" ref="F75:F137">C75+G75</f>
        <v>69</v>
      </c>
      <c r="G75" s="175"/>
      <c r="GU75" s="182"/>
    </row>
    <row r="76" spans="1:203" ht="20.25" customHeight="1">
      <c r="A76" s="171" t="s">
        <v>147</v>
      </c>
      <c r="B76" s="172"/>
      <c r="C76" s="172"/>
      <c r="D76" s="174">
        <f t="shared" si="4"/>
        <v>0</v>
      </c>
      <c r="E76" s="164"/>
      <c r="F76" s="168">
        <f t="shared" si="5"/>
        <v>0</v>
      </c>
      <c r="G76" s="175"/>
      <c r="GU76" s="182"/>
    </row>
    <row r="77" spans="1:203" ht="20.25" customHeight="1">
      <c r="A77" s="171" t="s">
        <v>148</v>
      </c>
      <c r="B77" s="179"/>
      <c r="C77" s="172"/>
      <c r="D77" s="174">
        <f t="shared" si="4"/>
        <v>0</v>
      </c>
      <c r="E77" s="164"/>
      <c r="F77" s="168">
        <f t="shared" si="5"/>
        <v>0</v>
      </c>
      <c r="G77" s="175"/>
      <c r="GU77" s="182"/>
    </row>
    <row r="78" spans="1:203" ht="20.25" customHeight="1">
      <c r="A78" s="167" t="s">
        <v>149</v>
      </c>
      <c r="B78" s="169">
        <f>SUM(B79:B80)</f>
        <v>770</v>
      </c>
      <c r="C78" s="169">
        <f>SUM(C79:C80)</f>
        <v>941</v>
      </c>
      <c r="D78" s="169">
        <f>SUM(D79:D80)</f>
        <v>171</v>
      </c>
      <c r="E78" s="164">
        <f t="shared" si="3"/>
        <v>22.207792207792206</v>
      </c>
      <c r="F78" s="177">
        <f>SUM(F79:F80)</f>
        <v>941</v>
      </c>
      <c r="G78" s="170">
        <f>SUM(G79:G80)</f>
        <v>0</v>
      </c>
      <c r="GU78" s="182"/>
    </row>
    <row r="79" spans="1:203" ht="20.25" customHeight="1">
      <c r="A79" s="171" t="s">
        <v>150</v>
      </c>
      <c r="B79" s="172">
        <v>769</v>
      </c>
      <c r="C79" s="172">
        <v>941</v>
      </c>
      <c r="D79" s="174">
        <f t="shared" si="4"/>
        <v>172</v>
      </c>
      <c r="E79" s="164">
        <f t="shared" si="3"/>
        <v>22.366710013003903</v>
      </c>
      <c r="F79" s="168">
        <f t="shared" si="5"/>
        <v>941</v>
      </c>
      <c r="G79" s="175"/>
      <c r="GU79" s="182"/>
    </row>
    <row r="80" spans="1:203" ht="20.25" customHeight="1">
      <c r="A80" s="171" t="s">
        <v>151</v>
      </c>
      <c r="B80" s="172">
        <v>1</v>
      </c>
      <c r="C80" s="172"/>
      <c r="D80" s="174">
        <f t="shared" si="4"/>
        <v>-1</v>
      </c>
      <c r="E80" s="164">
        <f t="shared" si="3"/>
        <v>-100</v>
      </c>
      <c r="F80" s="168">
        <f t="shared" si="5"/>
        <v>0</v>
      </c>
      <c r="G80" s="175"/>
      <c r="GU80" s="182"/>
    </row>
    <row r="81" spans="1:203" ht="20.25" customHeight="1">
      <c r="A81" s="167" t="s">
        <v>152</v>
      </c>
      <c r="B81" s="169">
        <f>SUM(B82:B84)</f>
        <v>3218</v>
      </c>
      <c r="C81" s="169">
        <f>SUM(C82:C84)</f>
        <v>262</v>
      </c>
      <c r="D81" s="169">
        <f>SUM(D82:D84)</f>
        <v>-2956</v>
      </c>
      <c r="E81" s="164">
        <f t="shared" si="3"/>
        <v>-91.85829707893102</v>
      </c>
      <c r="F81" s="177">
        <f>SUM(F82:F84)</f>
        <v>262</v>
      </c>
      <c r="G81" s="170">
        <f>SUM(G82:G84)</f>
        <v>0</v>
      </c>
      <c r="GU81" s="182"/>
    </row>
    <row r="82" spans="1:203" ht="20.25" customHeight="1">
      <c r="A82" s="171" t="s">
        <v>153</v>
      </c>
      <c r="B82" s="172">
        <v>240</v>
      </c>
      <c r="C82" s="172">
        <v>159</v>
      </c>
      <c r="D82" s="174">
        <f t="shared" si="4"/>
        <v>-81</v>
      </c>
      <c r="E82" s="164">
        <f t="shared" si="3"/>
        <v>-33.75</v>
      </c>
      <c r="F82" s="168">
        <f t="shared" si="5"/>
        <v>159</v>
      </c>
      <c r="G82" s="175"/>
      <c r="GU82" s="182"/>
    </row>
    <row r="83" spans="1:203" ht="20.25" customHeight="1">
      <c r="A83" s="171" t="s">
        <v>154</v>
      </c>
      <c r="B83" s="172">
        <v>2973</v>
      </c>
      <c r="C83" s="172">
        <v>70</v>
      </c>
      <c r="D83" s="174">
        <f t="shared" si="4"/>
        <v>-2903</v>
      </c>
      <c r="E83" s="164">
        <f t="shared" si="3"/>
        <v>-97.64547595021862</v>
      </c>
      <c r="F83" s="168">
        <f t="shared" si="5"/>
        <v>70</v>
      </c>
      <c r="G83" s="175"/>
      <c r="GU83" s="182"/>
    </row>
    <row r="84" spans="1:203" ht="20.25" customHeight="1">
      <c r="A84" s="171" t="s">
        <v>155</v>
      </c>
      <c r="B84" s="172">
        <v>5</v>
      </c>
      <c r="C84" s="172">
        <v>33</v>
      </c>
      <c r="D84" s="174">
        <f t="shared" si="4"/>
        <v>28</v>
      </c>
      <c r="E84" s="164">
        <f t="shared" si="3"/>
        <v>560</v>
      </c>
      <c r="F84" s="168">
        <f t="shared" si="5"/>
        <v>33</v>
      </c>
      <c r="G84" s="175"/>
      <c r="GU84" s="182"/>
    </row>
    <row r="85" spans="1:203" ht="20.25" customHeight="1">
      <c r="A85" s="167" t="s">
        <v>156</v>
      </c>
      <c r="B85" s="169">
        <f>SUM(B86:B88)</f>
        <v>74</v>
      </c>
      <c r="C85" s="169">
        <f>SUM(C86:C88)</f>
        <v>76</v>
      </c>
      <c r="D85" s="169">
        <f>SUM(D86:D88)</f>
        <v>2</v>
      </c>
      <c r="E85" s="164">
        <f t="shared" si="3"/>
        <v>2.7027027027027026</v>
      </c>
      <c r="F85" s="177">
        <f>SUM(F86:F88)</f>
        <v>76</v>
      </c>
      <c r="G85" s="170">
        <f>SUM(G86:G88)</f>
        <v>0</v>
      </c>
      <c r="GU85" s="182"/>
    </row>
    <row r="86" spans="1:203" ht="20.25" customHeight="1">
      <c r="A86" s="171" t="s">
        <v>157</v>
      </c>
      <c r="B86" s="172">
        <v>59</v>
      </c>
      <c r="C86" s="172">
        <v>76</v>
      </c>
      <c r="D86" s="174">
        <f t="shared" si="4"/>
        <v>17</v>
      </c>
      <c r="E86" s="164">
        <f t="shared" si="3"/>
        <v>28.8135593220339</v>
      </c>
      <c r="F86" s="168">
        <f t="shared" si="5"/>
        <v>76</v>
      </c>
      <c r="G86" s="175"/>
      <c r="GU86" s="182"/>
    </row>
    <row r="87" spans="1:203" ht="20.25" customHeight="1">
      <c r="A87" s="171" t="s">
        <v>158</v>
      </c>
      <c r="B87" s="172"/>
      <c r="C87" s="172"/>
      <c r="D87" s="174">
        <f t="shared" si="4"/>
        <v>0</v>
      </c>
      <c r="E87" s="164"/>
      <c r="F87" s="168">
        <f t="shared" si="5"/>
        <v>0</v>
      </c>
      <c r="G87" s="175"/>
      <c r="GU87" s="182"/>
    </row>
    <row r="88" spans="1:203" ht="20.25" customHeight="1">
      <c r="A88" s="183" t="s">
        <v>159</v>
      </c>
      <c r="B88" s="172">
        <v>15</v>
      </c>
      <c r="C88" s="172"/>
      <c r="D88" s="174">
        <f t="shared" si="4"/>
        <v>-15</v>
      </c>
      <c r="E88" s="164">
        <f t="shared" si="3"/>
        <v>-100</v>
      </c>
      <c r="F88" s="168">
        <f t="shared" si="5"/>
        <v>0</v>
      </c>
      <c r="G88" s="175"/>
      <c r="GU88" s="182"/>
    </row>
    <row r="89" spans="1:203" ht="20.25" customHeight="1">
      <c r="A89" s="167" t="s">
        <v>160</v>
      </c>
      <c r="B89" s="169">
        <f>B90+B91</f>
        <v>0</v>
      </c>
      <c r="C89" s="169">
        <f>SUM(C90:C92)</f>
        <v>73</v>
      </c>
      <c r="D89" s="169">
        <f>SUM(D90:D92)</f>
        <v>73</v>
      </c>
      <c r="E89" s="164"/>
      <c r="F89" s="177">
        <f>SUM(F90:F92)</f>
        <v>73</v>
      </c>
      <c r="G89" s="170">
        <f>SUM(G90:G92)</f>
        <v>0</v>
      </c>
      <c r="GU89" s="182"/>
    </row>
    <row r="90" spans="1:203" ht="20.25" customHeight="1">
      <c r="A90" s="171" t="s">
        <v>161</v>
      </c>
      <c r="B90" s="179"/>
      <c r="C90" s="172">
        <v>68</v>
      </c>
      <c r="D90" s="174">
        <f t="shared" si="4"/>
        <v>68</v>
      </c>
      <c r="E90" s="164"/>
      <c r="F90" s="168">
        <f t="shared" si="5"/>
        <v>68</v>
      </c>
      <c r="G90" s="175"/>
      <c r="GU90" s="182"/>
    </row>
    <row r="91" spans="1:203" ht="20.25" customHeight="1">
      <c r="A91" s="183" t="s">
        <v>162</v>
      </c>
      <c r="B91" s="179"/>
      <c r="C91" s="172"/>
      <c r="D91" s="174">
        <f t="shared" si="4"/>
        <v>0</v>
      </c>
      <c r="E91" s="164"/>
      <c r="F91" s="168">
        <f t="shared" si="5"/>
        <v>0</v>
      </c>
      <c r="G91" s="175"/>
      <c r="GU91" s="182"/>
    </row>
    <row r="92" spans="1:203" ht="20.25" customHeight="1">
      <c r="A92" s="184" t="s">
        <v>163</v>
      </c>
      <c r="B92" s="179"/>
      <c r="C92" s="172">
        <v>5</v>
      </c>
      <c r="D92" s="174">
        <f t="shared" si="4"/>
        <v>5</v>
      </c>
      <c r="E92" s="164"/>
      <c r="F92" s="168">
        <f t="shared" si="5"/>
        <v>5</v>
      </c>
      <c r="G92" s="175"/>
      <c r="GU92" s="182"/>
    </row>
    <row r="93" spans="1:203" ht="20.25" customHeight="1">
      <c r="A93" s="185" t="s">
        <v>164</v>
      </c>
      <c r="B93" s="172">
        <f>B94</f>
        <v>0</v>
      </c>
      <c r="C93" s="172">
        <f>C94</f>
        <v>19</v>
      </c>
      <c r="D93" s="172">
        <f>D94</f>
        <v>19</v>
      </c>
      <c r="E93" s="164"/>
      <c r="F93" s="186">
        <f>F94</f>
        <v>19</v>
      </c>
      <c r="G93" s="187">
        <f>G94</f>
        <v>0</v>
      </c>
      <c r="GU93" s="182"/>
    </row>
    <row r="94" spans="1:203" ht="20.25" customHeight="1">
      <c r="A94" s="184" t="s">
        <v>165</v>
      </c>
      <c r="B94" s="179"/>
      <c r="C94" s="172">
        <v>19</v>
      </c>
      <c r="D94" s="174">
        <f t="shared" si="4"/>
        <v>19</v>
      </c>
      <c r="E94" s="164"/>
      <c r="F94" s="168">
        <f t="shared" si="5"/>
        <v>19</v>
      </c>
      <c r="G94" s="175"/>
      <c r="GU94" s="182"/>
    </row>
    <row r="95" spans="1:203" ht="20.25" customHeight="1">
      <c r="A95" s="167" t="s">
        <v>166</v>
      </c>
      <c r="B95" s="169">
        <f>SUM(B96:B101)</f>
        <v>1051</v>
      </c>
      <c r="C95" s="169">
        <f>SUM(C96:C101)</f>
        <v>1191</v>
      </c>
      <c r="D95" s="169">
        <f>SUM(D96:D101)</f>
        <v>140</v>
      </c>
      <c r="E95" s="164">
        <f t="shared" si="3"/>
        <v>13.320647002854425</v>
      </c>
      <c r="F95" s="177">
        <f>SUM(F96:F101)</f>
        <v>1191</v>
      </c>
      <c r="G95" s="170">
        <f>SUM(G96:G101)</f>
        <v>0</v>
      </c>
      <c r="GU95" s="182"/>
    </row>
    <row r="96" spans="1:203" ht="20.25" customHeight="1">
      <c r="A96" s="171" t="s">
        <v>167</v>
      </c>
      <c r="B96" s="172">
        <v>865</v>
      </c>
      <c r="C96" s="172">
        <v>991</v>
      </c>
      <c r="D96" s="174">
        <f aca="true" t="shared" si="6" ref="D96:D101">C96-B96</f>
        <v>126</v>
      </c>
      <c r="E96" s="164">
        <f t="shared" si="3"/>
        <v>14.566473988439308</v>
      </c>
      <c r="F96" s="168">
        <f t="shared" si="5"/>
        <v>991</v>
      </c>
      <c r="G96" s="175"/>
      <c r="GU96" s="182"/>
    </row>
    <row r="97" spans="1:203" ht="20.25" customHeight="1">
      <c r="A97" s="171" t="s">
        <v>82</v>
      </c>
      <c r="B97" s="172">
        <v>186</v>
      </c>
      <c r="C97" s="172"/>
      <c r="D97" s="174">
        <f t="shared" si="6"/>
        <v>-186</v>
      </c>
      <c r="E97" s="164">
        <f t="shared" si="3"/>
        <v>-100</v>
      </c>
      <c r="F97" s="168">
        <f t="shared" si="5"/>
        <v>0</v>
      </c>
      <c r="G97" s="175"/>
      <c r="GU97" s="182"/>
    </row>
    <row r="98" spans="1:203" ht="20.25" customHeight="1">
      <c r="A98" s="171" t="s">
        <v>168</v>
      </c>
      <c r="B98" s="172"/>
      <c r="C98" s="172"/>
      <c r="D98" s="174">
        <f t="shared" si="6"/>
        <v>0</v>
      </c>
      <c r="E98" s="164"/>
      <c r="F98" s="168">
        <f t="shared" si="5"/>
        <v>0</v>
      </c>
      <c r="G98" s="175"/>
      <c r="GU98" s="182"/>
    </row>
    <row r="99" spans="1:203" ht="20.25" customHeight="1">
      <c r="A99" s="171" t="s">
        <v>169</v>
      </c>
      <c r="B99" s="172"/>
      <c r="C99" s="172"/>
      <c r="D99" s="174">
        <f t="shared" si="6"/>
        <v>0</v>
      </c>
      <c r="E99" s="164"/>
      <c r="F99" s="168">
        <f t="shared" si="5"/>
        <v>0</v>
      </c>
      <c r="G99" s="175"/>
      <c r="GU99" s="182"/>
    </row>
    <row r="100" spans="1:203" ht="20.25" customHeight="1">
      <c r="A100" s="171" t="s">
        <v>165</v>
      </c>
      <c r="B100" s="172"/>
      <c r="C100" s="172">
        <v>200</v>
      </c>
      <c r="D100" s="174">
        <f t="shared" si="6"/>
        <v>200</v>
      </c>
      <c r="E100" s="164"/>
      <c r="F100" s="168">
        <f t="shared" si="5"/>
        <v>200</v>
      </c>
      <c r="G100" s="175"/>
      <c r="GU100" s="182"/>
    </row>
    <row r="101" spans="1:203" ht="20.25" customHeight="1">
      <c r="A101" s="171" t="s">
        <v>170</v>
      </c>
      <c r="B101" s="172"/>
      <c r="C101" s="172"/>
      <c r="D101" s="174">
        <f t="shared" si="6"/>
        <v>0</v>
      </c>
      <c r="E101" s="164"/>
      <c r="F101" s="168">
        <f t="shared" si="5"/>
        <v>0</v>
      </c>
      <c r="G101" s="175"/>
      <c r="GU101" s="182"/>
    </row>
    <row r="102" spans="1:203" ht="20.25" customHeight="1">
      <c r="A102" s="167" t="s">
        <v>171</v>
      </c>
      <c r="B102" s="169">
        <f>B103</f>
        <v>20</v>
      </c>
      <c r="C102" s="169">
        <f>C103</f>
        <v>20</v>
      </c>
      <c r="D102" s="163">
        <f t="shared" si="4"/>
        <v>0</v>
      </c>
      <c r="E102" s="164">
        <f t="shared" si="3"/>
        <v>0</v>
      </c>
      <c r="F102" s="168">
        <f t="shared" si="5"/>
        <v>20</v>
      </c>
      <c r="G102" s="175"/>
      <c r="GU102" s="182"/>
    </row>
    <row r="103" spans="1:203" ht="20.25" customHeight="1">
      <c r="A103" s="167" t="s">
        <v>172</v>
      </c>
      <c r="B103" s="169">
        <f>SUM(B104:B105)</f>
        <v>20</v>
      </c>
      <c r="C103" s="169">
        <f>SUM(C104:C105)</f>
        <v>20</v>
      </c>
      <c r="D103" s="163">
        <f t="shared" si="4"/>
        <v>0</v>
      </c>
      <c r="E103" s="164">
        <f t="shared" si="3"/>
        <v>0</v>
      </c>
      <c r="F103" s="168">
        <f t="shared" si="5"/>
        <v>20</v>
      </c>
      <c r="G103" s="175"/>
      <c r="GU103" s="182"/>
    </row>
    <row r="104" spans="1:203" ht="20.25" customHeight="1">
      <c r="A104" s="171" t="s">
        <v>173</v>
      </c>
      <c r="B104" s="179">
        <v>20</v>
      </c>
      <c r="C104" s="172">
        <v>20</v>
      </c>
      <c r="D104" s="174">
        <f t="shared" si="4"/>
        <v>0</v>
      </c>
      <c r="E104" s="164">
        <f t="shared" si="3"/>
        <v>0</v>
      </c>
      <c r="F104" s="168">
        <f t="shared" si="5"/>
        <v>20</v>
      </c>
      <c r="G104" s="175"/>
      <c r="GU104" s="182"/>
    </row>
    <row r="105" spans="1:203" ht="20.25" customHeight="1">
      <c r="A105" s="171" t="s">
        <v>174</v>
      </c>
      <c r="B105" s="179"/>
      <c r="C105" s="172"/>
      <c r="D105" s="174">
        <f t="shared" si="4"/>
        <v>0</v>
      </c>
      <c r="E105" s="164"/>
      <c r="F105" s="168">
        <f t="shared" si="5"/>
        <v>0</v>
      </c>
      <c r="G105" s="175"/>
      <c r="GU105" s="182"/>
    </row>
    <row r="106" spans="1:203" ht="20.25" customHeight="1">
      <c r="A106" s="167" t="s">
        <v>175</v>
      </c>
      <c r="B106" s="163">
        <f>B107+B109+B119+B122+B125</f>
        <v>3735</v>
      </c>
      <c r="C106" s="163">
        <f>C107+C109+C119+C122+C125</f>
        <v>4378</v>
      </c>
      <c r="D106" s="163">
        <f>D107+D109+D119+D122+D125</f>
        <v>643</v>
      </c>
      <c r="E106" s="164">
        <f t="shared" si="3"/>
        <v>17.215528781793843</v>
      </c>
      <c r="F106" s="165">
        <f>F107+F109+F119+F122+F125</f>
        <v>5223</v>
      </c>
      <c r="G106" s="166">
        <f>G107+G109+G119+G122+G125</f>
        <v>845</v>
      </c>
      <c r="GU106" s="182"/>
    </row>
    <row r="107" spans="1:203" ht="20.25" customHeight="1">
      <c r="A107" s="167" t="s">
        <v>176</v>
      </c>
      <c r="B107" s="169">
        <f>B108</f>
        <v>18</v>
      </c>
      <c r="C107" s="169">
        <f>C108</f>
        <v>18</v>
      </c>
      <c r="D107" s="169">
        <f>D108</f>
        <v>0</v>
      </c>
      <c r="E107" s="164">
        <f t="shared" si="3"/>
        <v>0</v>
      </c>
      <c r="F107" s="168">
        <f t="shared" si="5"/>
        <v>18</v>
      </c>
      <c r="G107" s="175"/>
      <c r="GU107" s="182"/>
    </row>
    <row r="108" spans="1:203" ht="20.25" customHeight="1">
      <c r="A108" s="171" t="s">
        <v>177</v>
      </c>
      <c r="B108" s="172">
        <v>18</v>
      </c>
      <c r="C108" s="172">
        <v>18</v>
      </c>
      <c r="D108" s="174">
        <f t="shared" si="4"/>
        <v>0</v>
      </c>
      <c r="E108" s="164">
        <f t="shared" si="3"/>
        <v>0</v>
      </c>
      <c r="F108" s="168">
        <f t="shared" si="5"/>
        <v>18</v>
      </c>
      <c r="G108" s="175"/>
      <c r="GU108" s="182"/>
    </row>
    <row r="109" spans="1:203" ht="20.25" customHeight="1">
      <c r="A109" s="167" t="s">
        <v>178</v>
      </c>
      <c r="B109" s="163">
        <f>SUM(B110:B118)</f>
        <v>3340</v>
      </c>
      <c r="C109" s="163">
        <f>SUM(C110:C118)</f>
        <v>3729</v>
      </c>
      <c r="D109" s="163">
        <f>SUM(D110:D118)</f>
        <v>389</v>
      </c>
      <c r="E109" s="164">
        <f t="shared" si="3"/>
        <v>11.646706586826348</v>
      </c>
      <c r="F109" s="165">
        <f>SUM(F110:F118)</f>
        <v>4501</v>
      </c>
      <c r="G109" s="166">
        <f>SUM(G110:G118)</f>
        <v>772</v>
      </c>
      <c r="GU109" s="182"/>
    </row>
    <row r="110" spans="1:203" ht="20.25" customHeight="1">
      <c r="A110" s="171" t="s">
        <v>179</v>
      </c>
      <c r="B110" s="172">
        <v>2635</v>
      </c>
      <c r="C110" s="172">
        <v>3631</v>
      </c>
      <c r="D110" s="174">
        <f t="shared" si="4"/>
        <v>996</v>
      </c>
      <c r="E110" s="164">
        <f t="shared" si="3"/>
        <v>37.7988614800759</v>
      </c>
      <c r="F110" s="168">
        <f t="shared" si="5"/>
        <v>3631</v>
      </c>
      <c r="G110" s="175"/>
      <c r="GU110" s="182"/>
    </row>
    <row r="111" spans="1:203" ht="20.25" customHeight="1">
      <c r="A111" s="171" t="s">
        <v>180</v>
      </c>
      <c r="B111" s="172">
        <v>655</v>
      </c>
      <c r="C111" s="172">
        <v>48</v>
      </c>
      <c r="D111" s="174">
        <f t="shared" si="4"/>
        <v>-607</v>
      </c>
      <c r="E111" s="164">
        <f t="shared" si="3"/>
        <v>-92.67175572519083</v>
      </c>
      <c r="F111" s="168">
        <f t="shared" si="5"/>
        <v>820</v>
      </c>
      <c r="G111" s="175">
        <v>772</v>
      </c>
      <c r="GU111" s="182"/>
    </row>
    <row r="112" spans="1:203" ht="20.25" customHeight="1">
      <c r="A112" s="171" t="s">
        <v>181</v>
      </c>
      <c r="B112" s="172">
        <v>50</v>
      </c>
      <c r="C112" s="172"/>
      <c r="D112" s="174">
        <f t="shared" si="4"/>
        <v>-50</v>
      </c>
      <c r="E112" s="164">
        <f t="shared" si="3"/>
        <v>-100</v>
      </c>
      <c r="F112" s="168">
        <f t="shared" si="5"/>
        <v>0</v>
      </c>
      <c r="G112" s="175"/>
      <c r="GU112" s="182"/>
    </row>
    <row r="113" spans="1:203" ht="20.25" customHeight="1">
      <c r="A113" s="171" t="s">
        <v>182</v>
      </c>
      <c r="B113" s="172"/>
      <c r="C113" s="172"/>
      <c r="D113" s="174"/>
      <c r="E113" s="164"/>
      <c r="F113" s="168">
        <f t="shared" si="5"/>
        <v>0</v>
      </c>
      <c r="G113" s="175"/>
      <c r="GU113" s="182"/>
    </row>
    <row r="114" spans="1:203" ht="20.25" customHeight="1">
      <c r="A114" s="171" t="s">
        <v>183</v>
      </c>
      <c r="B114" s="172"/>
      <c r="C114" s="172"/>
      <c r="D114" s="174">
        <f t="shared" si="4"/>
        <v>0</v>
      </c>
      <c r="E114" s="164"/>
      <c r="F114" s="168">
        <f t="shared" si="5"/>
        <v>0</v>
      </c>
      <c r="G114" s="175"/>
      <c r="GU114" s="182"/>
    </row>
    <row r="115" spans="1:203" ht="20.25" customHeight="1">
      <c r="A115" s="171" t="s">
        <v>184</v>
      </c>
      <c r="B115" s="172"/>
      <c r="C115" s="172">
        <v>50</v>
      </c>
      <c r="D115" s="174">
        <f t="shared" si="4"/>
        <v>50</v>
      </c>
      <c r="E115" s="164"/>
      <c r="F115" s="168">
        <f t="shared" si="5"/>
        <v>50</v>
      </c>
      <c r="G115" s="175"/>
      <c r="GU115" s="182"/>
    </row>
    <row r="116" spans="1:203" ht="20.25" customHeight="1">
      <c r="A116" s="171" t="s">
        <v>185</v>
      </c>
      <c r="B116" s="172"/>
      <c r="C116" s="172"/>
      <c r="D116" s="174">
        <f t="shared" si="4"/>
        <v>0</v>
      </c>
      <c r="E116" s="164"/>
      <c r="F116" s="168">
        <f t="shared" si="5"/>
        <v>0</v>
      </c>
      <c r="G116" s="175"/>
      <c r="GU116" s="182"/>
    </row>
    <row r="117" spans="1:203" ht="20.25" customHeight="1">
      <c r="A117" s="171" t="s">
        <v>186</v>
      </c>
      <c r="B117" s="172"/>
      <c r="C117" s="172"/>
      <c r="D117" s="174">
        <f t="shared" si="4"/>
        <v>0</v>
      </c>
      <c r="E117" s="164"/>
      <c r="F117" s="168">
        <f t="shared" si="5"/>
        <v>0</v>
      </c>
      <c r="G117" s="175"/>
      <c r="GU117" s="182"/>
    </row>
    <row r="118" spans="1:203" ht="20.25" customHeight="1">
      <c r="A118" s="171" t="s">
        <v>187</v>
      </c>
      <c r="B118" s="172"/>
      <c r="C118" s="172"/>
      <c r="D118" s="174">
        <f t="shared" si="4"/>
        <v>0</v>
      </c>
      <c r="E118" s="164"/>
      <c r="F118" s="168">
        <f t="shared" si="5"/>
        <v>0</v>
      </c>
      <c r="G118" s="175"/>
      <c r="GU118" s="182"/>
    </row>
    <row r="119" spans="1:203" ht="20.25" customHeight="1">
      <c r="A119" s="167" t="s">
        <v>188</v>
      </c>
      <c r="B119" s="169">
        <f>SUM(B120:B121)</f>
        <v>0</v>
      </c>
      <c r="C119" s="169">
        <f>SUM(C120:C121)</f>
        <v>0</v>
      </c>
      <c r="D119" s="163">
        <f t="shared" si="4"/>
        <v>0</v>
      </c>
      <c r="E119" s="164"/>
      <c r="F119" s="168">
        <f t="shared" si="5"/>
        <v>0</v>
      </c>
      <c r="G119" s="175"/>
      <c r="GU119" s="182"/>
    </row>
    <row r="120" spans="1:203" ht="20.25" customHeight="1">
      <c r="A120" s="171" t="s">
        <v>189</v>
      </c>
      <c r="B120" s="179"/>
      <c r="C120" s="172"/>
      <c r="D120" s="174">
        <f t="shared" si="4"/>
        <v>0</v>
      </c>
      <c r="E120" s="164"/>
      <c r="F120" s="168">
        <f t="shared" si="5"/>
        <v>0</v>
      </c>
      <c r="G120" s="175"/>
      <c r="GU120" s="182"/>
    </row>
    <row r="121" spans="1:203" ht="20.25" customHeight="1">
      <c r="A121" s="171" t="s">
        <v>190</v>
      </c>
      <c r="B121" s="179"/>
      <c r="C121" s="172"/>
      <c r="D121" s="174">
        <f t="shared" si="4"/>
        <v>0</v>
      </c>
      <c r="E121" s="164"/>
      <c r="F121" s="168">
        <f t="shared" si="5"/>
        <v>0</v>
      </c>
      <c r="G121" s="175"/>
      <c r="GU121" s="182"/>
    </row>
    <row r="122" spans="1:203" ht="20.25" customHeight="1">
      <c r="A122" s="167" t="s">
        <v>191</v>
      </c>
      <c r="B122" s="169">
        <f>SUM(B123:B124)</f>
        <v>0</v>
      </c>
      <c r="C122" s="169">
        <f>SUM(C123:C124)</f>
        <v>0</v>
      </c>
      <c r="D122" s="163">
        <f t="shared" si="4"/>
        <v>0</v>
      </c>
      <c r="E122" s="164"/>
      <c r="F122" s="168">
        <f t="shared" si="5"/>
        <v>0</v>
      </c>
      <c r="G122" s="175"/>
      <c r="GU122" s="182"/>
    </row>
    <row r="123" spans="1:203" ht="20.25" customHeight="1">
      <c r="A123" s="171" t="s">
        <v>192</v>
      </c>
      <c r="B123" s="179"/>
      <c r="C123" s="172"/>
      <c r="D123" s="174">
        <f t="shared" si="4"/>
        <v>0</v>
      </c>
      <c r="E123" s="164"/>
      <c r="F123" s="168">
        <f t="shared" si="5"/>
        <v>0</v>
      </c>
      <c r="G123" s="175"/>
      <c r="GU123" s="182"/>
    </row>
    <row r="124" spans="1:203" ht="20.25" customHeight="1">
      <c r="A124" s="171" t="s">
        <v>193</v>
      </c>
      <c r="B124" s="179"/>
      <c r="C124" s="172"/>
      <c r="D124" s="174">
        <f t="shared" si="4"/>
        <v>0</v>
      </c>
      <c r="E124" s="164"/>
      <c r="F124" s="168">
        <f t="shared" si="5"/>
        <v>0</v>
      </c>
      <c r="G124" s="175"/>
      <c r="GU124" s="182"/>
    </row>
    <row r="125" spans="1:203" ht="20.25" customHeight="1">
      <c r="A125" s="167" t="s">
        <v>194</v>
      </c>
      <c r="B125" s="169">
        <f>SUM(B126:B131)</f>
        <v>377</v>
      </c>
      <c r="C125" s="169">
        <f>SUM(C126:C131)</f>
        <v>631</v>
      </c>
      <c r="D125" s="169">
        <f>SUM(D126:D131)</f>
        <v>254</v>
      </c>
      <c r="E125" s="164">
        <f t="shared" si="3"/>
        <v>67.37400530503979</v>
      </c>
      <c r="F125" s="177">
        <f>SUM(F126:F131)</f>
        <v>704</v>
      </c>
      <c r="G125" s="170">
        <f>SUM(G126:G131)</f>
        <v>73</v>
      </c>
      <c r="GU125" s="182"/>
    </row>
    <row r="126" spans="1:203" ht="20.25" customHeight="1">
      <c r="A126" s="171" t="s">
        <v>195</v>
      </c>
      <c r="B126" s="172">
        <v>362</v>
      </c>
      <c r="C126" s="172">
        <v>597</v>
      </c>
      <c r="D126" s="174">
        <f t="shared" si="4"/>
        <v>235</v>
      </c>
      <c r="E126" s="164">
        <f t="shared" si="3"/>
        <v>64.9171270718232</v>
      </c>
      <c r="F126" s="168">
        <f t="shared" si="5"/>
        <v>597</v>
      </c>
      <c r="G126" s="175"/>
      <c r="GU126" s="182"/>
    </row>
    <row r="127" spans="1:203" ht="20.25" customHeight="1">
      <c r="A127" s="171" t="s">
        <v>196</v>
      </c>
      <c r="B127" s="172">
        <v>15</v>
      </c>
      <c r="C127" s="172">
        <v>19</v>
      </c>
      <c r="D127" s="174">
        <f t="shared" si="4"/>
        <v>4</v>
      </c>
      <c r="E127" s="164">
        <f t="shared" si="3"/>
        <v>26.666666666666668</v>
      </c>
      <c r="F127" s="168">
        <f t="shared" si="5"/>
        <v>92</v>
      </c>
      <c r="G127" s="175">
        <v>73</v>
      </c>
      <c r="GU127" s="182"/>
    </row>
    <row r="128" spans="1:203" ht="20.25" customHeight="1">
      <c r="A128" s="171" t="s">
        <v>197</v>
      </c>
      <c r="B128" s="172"/>
      <c r="C128" s="172"/>
      <c r="D128" s="174">
        <f t="shared" si="4"/>
        <v>0</v>
      </c>
      <c r="E128" s="164"/>
      <c r="F128" s="168">
        <f t="shared" si="5"/>
        <v>0</v>
      </c>
      <c r="G128" s="175"/>
      <c r="GU128" s="182"/>
    </row>
    <row r="129" spans="1:203" ht="20.25" customHeight="1">
      <c r="A129" s="171" t="s">
        <v>198</v>
      </c>
      <c r="B129" s="172"/>
      <c r="C129" s="172"/>
      <c r="D129" s="174">
        <f t="shared" si="4"/>
        <v>0</v>
      </c>
      <c r="E129" s="164"/>
      <c r="F129" s="168">
        <f t="shared" si="5"/>
        <v>0</v>
      </c>
      <c r="G129" s="175"/>
      <c r="GU129" s="182"/>
    </row>
    <row r="130" spans="1:203" ht="20.25" customHeight="1">
      <c r="A130" s="171" t="s">
        <v>199</v>
      </c>
      <c r="B130" s="172"/>
      <c r="C130" s="172"/>
      <c r="D130" s="174">
        <f t="shared" si="4"/>
        <v>0</v>
      </c>
      <c r="E130" s="164"/>
      <c r="F130" s="168">
        <f t="shared" si="5"/>
        <v>0</v>
      </c>
      <c r="G130" s="175"/>
      <c r="GU130" s="182"/>
    </row>
    <row r="131" spans="1:203" ht="20.25" customHeight="1">
      <c r="A131" s="171" t="s">
        <v>200</v>
      </c>
      <c r="B131" s="172"/>
      <c r="C131" s="172">
        <v>15</v>
      </c>
      <c r="D131" s="174">
        <f t="shared" si="4"/>
        <v>15</v>
      </c>
      <c r="E131" s="164"/>
      <c r="F131" s="168">
        <f t="shared" si="5"/>
        <v>15</v>
      </c>
      <c r="G131" s="175"/>
      <c r="GU131" s="182"/>
    </row>
    <row r="132" spans="1:203" ht="20.25" customHeight="1">
      <c r="A132" s="167" t="s">
        <v>201</v>
      </c>
      <c r="B132" s="163">
        <f>B133+B135+B141+B143+B145+B148+B150</f>
        <v>20562</v>
      </c>
      <c r="C132" s="163">
        <f>C133+C135+C141+C143+C145+C148</f>
        <v>23236</v>
      </c>
      <c r="D132" s="163">
        <f>D133+D135+D141+D143+D145+D148</f>
        <v>2674</v>
      </c>
      <c r="E132" s="164">
        <f t="shared" si="3"/>
        <v>13.00457153973349</v>
      </c>
      <c r="F132" s="165">
        <f>F133+F135+F141+F143+F145+F148</f>
        <v>26782</v>
      </c>
      <c r="G132" s="166">
        <f>G133+G135+G141+G143+G145+G148</f>
        <v>3546</v>
      </c>
      <c r="GU132" s="182"/>
    </row>
    <row r="133" spans="1:203" ht="20.25" customHeight="1">
      <c r="A133" s="167" t="s">
        <v>202</v>
      </c>
      <c r="B133" s="169">
        <f>B134</f>
        <v>81</v>
      </c>
      <c r="C133" s="169">
        <f>C134</f>
        <v>133</v>
      </c>
      <c r="D133" s="163">
        <f t="shared" si="4"/>
        <v>52</v>
      </c>
      <c r="E133" s="164">
        <f t="shared" si="3"/>
        <v>64.19753086419753</v>
      </c>
      <c r="F133" s="168">
        <f t="shared" si="5"/>
        <v>133</v>
      </c>
      <c r="G133" s="175"/>
      <c r="GU133" s="182"/>
    </row>
    <row r="134" spans="1:203" ht="20.25" customHeight="1">
      <c r="A134" s="171" t="s">
        <v>203</v>
      </c>
      <c r="B134" s="172">
        <v>81</v>
      </c>
      <c r="C134" s="172">
        <v>133</v>
      </c>
      <c r="D134" s="174">
        <f t="shared" si="4"/>
        <v>52</v>
      </c>
      <c r="E134" s="164">
        <f aca="true" t="shared" si="7" ref="E134:E192">D134/B134*100</f>
        <v>64.19753086419753</v>
      </c>
      <c r="F134" s="168">
        <f t="shared" si="5"/>
        <v>133</v>
      </c>
      <c r="G134" s="175"/>
      <c r="GU134" s="182"/>
    </row>
    <row r="135" spans="1:203" ht="20.25" customHeight="1">
      <c r="A135" s="167" t="s">
        <v>204</v>
      </c>
      <c r="B135" s="163">
        <f>SUM(B136:B140)</f>
        <v>18328</v>
      </c>
      <c r="C135" s="163">
        <f>SUM(C136:C140)</f>
        <v>20885</v>
      </c>
      <c r="D135" s="163">
        <f>SUM(D136:D140)</f>
        <v>2557</v>
      </c>
      <c r="E135" s="164">
        <f t="shared" si="7"/>
        <v>13.951331296377129</v>
      </c>
      <c r="F135" s="165">
        <f>SUM(F136:F140)</f>
        <v>24371</v>
      </c>
      <c r="G135" s="166">
        <f>SUM(G136:G140)</f>
        <v>3486</v>
      </c>
      <c r="GU135" s="182"/>
    </row>
    <row r="136" spans="1:203" ht="20.25" customHeight="1">
      <c r="A136" s="171" t="s">
        <v>205</v>
      </c>
      <c r="B136" s="172">
        <v>298</v>
      </c>
      <c r="C136" s="172">
        <v>387</v>
      </c>
      <c r="D136" s="174">
        <f t="shared" si="4"/>
        <v>89</v>
      </c>
      <c r="E136" s="164">
        <f t="shared" si="7"/>
        <v>29.86577181208054</v>
      </c>
      <c r="F136" s="168">
        <f t="shared" si="5"/>
        <v>387</v>
      </c>
      <c r="G136" s="175"/>
      <c r="GU136" s="182"/>
    </row>
    <row r="137" spans="1:203" ht="20.25" customHeight="1">
      <c r="A137" s="171" t="s">
        <v>206</v>
      </c>
      <c r="B137" s="172">
        <v>8336</v>
      </c>
      <c r="C137" s="172">
        <v>9712</v>
      </c>
      <c r="D137" s="174">
        <f t="shared" si="4"/>
        <v>1376</v>
      </c>
      <c r="E137" s="164">
        <f t="shared" si="7"/>
        <v>16.50671785028791</v>
      </c>
      <c r="F137" s="168">
        <f t="shared" si="5"/>
        <v>10579</v>
      </c>
      <c r="G137" s="175">
        <v>867</v>
      </c>
      <c r="GU137" s="182"/>
    </row>
    <row r="138" spans="1:203" ht="20.25" customHeight="1">
      <c r="A138" s="171" t="s">
        <v>207</v>
      </c>
      <c r="B138" s="172">
        <v>5971</v>
      </c>
      <c r="C138" s="172">
        <v>6536</v>
      </c>
      <c r="D138" s="174">
        <f t="shared" si="4"/>
        <v>565</v>
      </c>
      <c r="E138" s="164">
        <f t="shared" si="7"/>
        <v>9.462401607770893</v>
      </c>
      <c r="F138" s="168">
        <f aca="true" t="shared" si="8" ref="F138:F202">C138+G138</f>
        <v>7796</v>
      </c>
      <c r="G138" s="175">
        <v>1260</v>
      </c>
      <c r="GU138" s="182"/>
    </row>
    <row r="139" spans="1:203" ht="20.25" customHeight="1">
      <c r="A139" s="171" t="s">
        <v>208</v>
      </c>
      <c r="B139" s="172">
        <v>2866</v>
      </c>
      <c r="C139" s="172">
        <v>3073</v>
      </c>
      <c r="D139" s="174">
        <f t="shared" si="4"/>
        <v>207</v>
      </c>
      <c r="E139" s="164">
        <f t="shared" si="7"/>
        <v>7.222609909281228</v>
      </c>
      <c r="F139" s="168">
        <f t="shared" si="8"/>
        <v>3073</v>
      </c>
      <c r="G139" s="175"/>
      <c r="GU139" s="182"/>
    </row>
    <row r="140" spans="1:203" ht="20.25" customHeight="1">
      <c r="A140" s="171" t="s">
        <v>209</v>
      </c>
      <c r="B140" s="172">
        <v>857</v>
      </c>
      <c r="C140" s="172">
        <v>1177</v>
      </c>
      <c r="D140" s="174">
        <f t="shared" si="4"/>
        <v>320</v>
      </c>
      <c r="E140" s="164">
        <f t="shared" si="7"/>
        <v>37.33955659276546</v>
      </c>
      <c r="F140" s="168">
        <f t="shared" si="8"/>
        <v>2536</v>
      </c>
      <c r="G140" s="175">
        <v>1359</v>
      </c>
      <c r="GU140" s="182"/>
    </row>
    <row r="141" spans="1:203" ht="20.25" customHeight="1">
      <c r="A141" s="167" t="s">
        <v>210</v>
      </c>
      <c r="B141" s="163">
        <f>B142</f>
        <v>566</v>
      </c>
      <c r="C141" s="163">
        <f>C142</f>
        <v>563</v>
      </c>
      <c r="D141" s="163">
        <f>D142</f>
        <v>-3</v>
      </c>
      <c r="E141" s="164">
        <f t="shared" si="7"/>
        <v>-0.5300353356890459</v>
      </c>
      <c r="F141" s="165">
        <f>F142</f>
        <v>623</v>
      </c>
      <c r="G141" s="166">
        <f>G142</f>
        <v>60</v>
      </c>
      <c r="GU141" s="182"/>
    </row>
    <row r="142" spans="1:203" ht="20.25" customHeight="1">
      <c r="A142" s="171" t="s">
        <v>211</v>
      </c>
      <c r="B142" s="172">
        <v>566</v>
      </c>
      <c r="C142" s="172">
        <v>563</v>
      </c>
      <c r="D142" s="174">
        <f t="shared" si="4"/>
        <v>-3</v>
      </c>
      <c r="E142" s="164">
        <f t="shared" si="7"/>
        <v>-0.5300353356890459</v>
      </c>
      <c r="F142" s="168">
        <f t="shared" si="8"/>
        <v>623</v>
      </c>
      <c r="G142" s="175">
        <v>60</v>
      </c>
      <c r="GU142" s="182"/>
    </row>
    <row r="143" spans="1:203" ht="20.25" customHeight="1">
      <c r="A143" s="167" t="s">
        <v>212</v>
      </c>
      <c r="B143" s="163">
        <f>B144</f>
        <v>89</v>
      </c>
      <c r="C143" s="163">
        <f>C144</f>
        <v>99</v>
      </c>
      <c r="D143" s="163">
        <f>D144</f>
        <v>10</v>
      </c>
      <c r="E143" s="164">
        <f t="shared" si="7"/>
        <v>11.235955056179774</v>
      </c>
      <c r="F143" s="165">
        <f>F144</f>
        <v>99</v>
      </c>
      <c r="G143" s="166">
        <f>G144</f>
        <v>0</v>
      </c>
      <c r="GU143" s="182"/>
    </row>
    <row r="144" spans="1:203" ht="20.25" customHeight="1">
      <c r="A144" s="171" t="s">
        <v>213</v>
      </c>
      <c r="B144" s="172">
        <v>89</v>
      </c>
      <c r="C144" s="172">
        <v>99</v>
      </c>
      <c r="D144" s="174">
        <f t="shared" si="4"/>
        <v>10</v>
      </c>
      <c r="E144" s="164">
        <f t="shared" si="7"/>
        <v>11.235955056179774</v>
      </c>
      <c r="F144" s="168">
        <f t="shared" si="8"/>
        <v>99</v>
      </c>
      <c r="G144" s="175"/>
      <c r="GU144" s="182"/>
    </row>
    <row r="145" spans="1:203" ht="20.25" customHeight="1">
      <c r="A145" s="167" t="s">
        <v>214</v>
      </c>
      <c r="B145" s="163">
        <f>SUM(B146:B147)</f>
        <v>422</v>
      </c>
      <c r="C145" s="163">
        <f>SUM(C146:C147)</f>
        <v>474</v>
      </c>
      <c r="D145" s="163">
        <f>SUM(D146:D147)</f>
        <v>52</v>
      </c>
      <c r="E145" s="164">
        <f t="shared" si="7"/>
        <v>12.322274881516588</v>
      </c>
      <c r="F145" s="165">
        <f>SUM(F146:F147)</f>
        <v>474</v>
      </c>
      <c r="G145" s="166">
        <f>SUM(G146:G147)</f>
        <v>0</v>
      </c>
      <c r="GU145" s="182"/>
    </row>
    <row r="146" spans="1:203" ht="20.25" customHeight="1">
      <c r="A146" s="171" t="s">
        <v>215</v>
      </c>
      <c r="B146" s="172">
        <v>348</v>
      </c>
      <c r="C146" s="172">
        <v>449</v>
      </c>
      <c r="D146" s="174">
        <f t="shared" si="4"/>
        <v>101</v>
      </c>
      <c r="E146" s="164">
        <f t="shared" si="7"/>
        <v>29.022988505747126</v>
      </c>
      <c r="F146" s="168">
        <f t="shared" si="8"/>
        <v>449</v>
      </c>
      <c r="G146" s="175"/>
      <c r="GU146" s="182"/>
    </row>
    <row r="147" spans="1:203" ht="20.25" customHeight="1">
      <c r="A147" s="171" t="s">
        <v>216</v>
      </c>
      <c r="B147" s="172">
        <v>74</v>
      </c>
      <c r="C147" s="172">
        <v>25</v>
      </c>
      <c r="D147" s="174">
        <f aca="true" t="shared" si="9" ref="D147:D223">C147-B147</f>
        <v>-49</v>
      </c>
      <c r="E147" s="164">
        <f t="shared" si="7"/>
        <v>-66.21621621621621</v>
      </c>
      <c r="F147" s="168">
        <f t="shared" si="8"/>
        <v>25</v>
      </c>
      <c r="G147" s="175"/>
      <c r="GU147" s="182"/>
    </row>
    <row r="148" spans="1:203" ht="20.25" customHeight="1">
      <c r="A148" s="167" t="s">
        <v>217</v>
      </c>
      <c r="B148" s="163">
        <f>B149</f>
        <v>1076</v>
      </c>
      <c r="C148" s="163">
        <f>C149</f>
        <v>1082</v>
      </c>
      <c r="D148" s="163">
        <f>D149</f>
        <v>6</v>
      </c>
      <c r="E148" s="164">
        <f t="shared" si="7"/>
        <v>0.5576208178438662</v>
      </c>
      <c r="F148" s="165">
        <f>F149</f>
        <v>1082</v>
      </c>
      <c r="G148" s="166">
        <f>G149</f>
        <v>0</v>
      </c>
      <c r="GU148" s="182"/>
    </row>
    <row r="149" spans="1:203" ht="20.25" customHeight="1">
      <c r="A149" s="171" t="s">
        <v>218</v>
      </c>
      <c r="B149" s="172">
        <f>1076</f>
        <v>1076</v>
      </c>
      <c r="C149" s="172">
        <v>1082</v>
      </c>
      <c r="D149" s="174">
        <f t="shared" si="9"/>
        <v>6</v>
      </c>
      <c r="E149" s="164">
        <f t="shared" si="7"/>
        <v>0.5576208178438662</v>
      </c>
      <c r="F149" s="168">
        <f t="shared" si="8"/>
        <v>1082</v>
      </c>
      <c r="G149" s="175"/>
      <c r="GU149" s="182"/>
    </row>
    <row r="150" spans="1:203" ht="20.25" customHeight="1">
      <c r="A150" s="167" t="s">
        <v>219</v>
      </c>
      <c r="B150" s="163"/>
      <c r="C150" s="189"/>
      <c r="D150" s="163"/>
      <c r="E150" s="164"/>
      <c r="F150" s="168">
        <f t="shared" si="8"/>
        <v>0</v>
      </c>
      <c r="G150" s="175"/>
      <c r="GU150" s="182"/>
    </row>
    <row r="151" spans="1:203" ht="20.25" customHeight="1">
      <c r="A151" s="171" t="s">
        <v>220</v>
      </c>
      <c r="B151" s="174"/>
      <c r="C151" s="172"/>
      <c r="D151" s="174"/>
      <c r="E151" s="164"/>
      <c r="F151" s="168">
        <f t="shared" si="8"/>
        <v>0</v>
      </c>
      <c r="G151" s="175"/>
      <c r="GU151" s="182"/>
    </row>
    <row r="152" spans="1:203" ht="20.25" customHeight="1">
      <c r="A152" s="167" t="s">
        <v>221</v>
      </c>
      <c r="B152" s="163">
        <f>B153+B156+B158</f>
        <v>58</v>
      </c>
      <c r="C152" s="163">
        <f>C153+C156+C158</f>
        <v>117</v>
      </c>
      <c r="D152" s="163">
        <f>D153+D156+D158</f>
        <v>59</v>
      </c>
      <c r="E152" s="164">
        <f t="shared" si="7"/>
        <v>101.72413793103448</v>
      </c>
      <c r="F152" s="168">
        <f t="shared" si="8"/>
        <v>117</v>
      </c>
      <c r="G152" s="175"/>
      <c r="GU152" s="182"/>
    </row>
    <row r="153" spans="1:203" ht="20.25" customHeight="1">
      <c r="A153" s="167" t="s">
        <v>222</v>
      </c>
      <c r="B153" s="163">
        <v>49</v>
      </c>
      <c r="C153" s="163">
        <f>SUM(C154:C155)</f>
        <v>17</v>
      </c>
      <c r="D153" s="163">
        <f t="shared" si="9"/>
        <v>-32</v>
      </c>
      <c r="E153" s="164">
        <f t="shared" si="7"/>
        <v>-65.3061224489796</v>
      </c>
      <c r="F153" s="168">
        <f t="shared" si="8"/>
        <v>17</v>
      </c>
      <c r="G153" s="175"/>
      <c r="GU153" s="182"/>
    </row>
    <row r="154" spans="1:203" ht="20.25" customHeight="1">
      <c r="A154" s="171" t="s">
        <v>223</v>
      </c>
      <c r="B154" s="172">
        <v>49</v>
      </c>
      <c r="C154" s="172">
        <v>17</v>
      </c>
      <c r="D154" s="174">
        <f t="shared" si="9"/>
        <v>-32</v>
      </c>
      <c r="E154" s="164">
        <f t="shared" si="7"/>
        <v>-65.3061224489796</v>
      </c>
      <c r="F154" s="168">
        <f t="shared" si="8"/>
        <v>17</v>
      </c>
      <c r="G154" s="175"/>
      <c r="GU154" s="182"/>
    </row>
    <row r="155" spans="1:203" ht="20.25" customHeight="1">
      <c r="A155" s="171" t="s">
        <v>224</v>
      </c>
      <c r="B155" s="172"/>
      <c r="C155" s="172"/>
      <c r="D155" s="174">
        <f t="shared" si="9"/>
        <v>0</v>
      </c>
      <c r="E155" s="164"/>
      <c r="F155" s="168">
        <f t="shared" si="8"/>
        <v>0</v>
      </c>
      <c r="G155" s="175"/>
      <c r="GU155" s="182"/>
    </row>
    <row r="156" spans="1:203" ht="20.25" customHeight="1">
      <c r="A156" s="167" t="s">
        <v>225</v>
      </c>
      <c r="B156" s="163">
        <f>B157</f>
        <v>0</v>
      </c>
      <c r="C156" s="163">
        <f>C157</f>
        <v>100</v>
      </c>
      <c r="D156" s="163">
        <f t="shared" si="9"/>
        <v>100</v>
      </c>
      <c r="E156" s="164"/>
      <c r="F156" s="168">
        <f t="shared" si="8"/>
        <v>100</v>
      </c>
      <c r="G156" s="175"/>
      <c r="GU156" s="182"/>
    </row>
    <row r="157" spans="1:203" ht="20.25" customHeight="1">
      <c r="A157" s="171" t="s">
        <v>226</v>
      </c>
      <c r="B157" s="174"/>
      <c r="C157" s="172">
        <v>100</v>
      </c>
      <c r="D157" s="174">
        <f t="shared" si="9"/>
        <v>100</v>
      </c>
      <c r="E157" s="164"/>
      <c r="F157" s="168">
        <f t="shared" si="8"/>
        <v>100</v>
      </c>
      <c r="G157" s="175"/>
      <c r="GU157" s="182"/>
    </row>
    <row r="158" spans="1:203" ht="20.25" customHeight="1">
      <c r="A158" s="167" t="s">
        <v>227</v>
      </c>
      <c r="B158" s="163">
        <f>SUM(B159:B159)</f>
        <v>9</v>
      </c>
      <c r="C158" s="163">
        <f>SUM(C159:C160)</f>
        <v>0</v>
      </c>
      <c r="D158" s="190">
        <f t="shared" si="9"/>
        <v>-9</v>
      </c>
      <c r="E158" s="164">
        <f t="shared" si="7"/>
        <v>-100</v>
      </c>
      <c r="F158" s="168">
        <f t="shared" si="8"/>
        <v>0</v>
      </c>
      <c r="G158" s="175"/>
      <c r="GU158" s="182"/>
    </row>
    <row r="159" spans="1:203" ht="20.25" customHeight="1">
      <c r="A159" s="171" t="s">
        <v>228</v>
      </c>
      <c r="B159" s="172">
        <v>9</v>
      </c>
      <c r="C159" s="172"/>
      <c r="D159" s="174">
        <f t="shared" si="9"/>
        <v>-9</v>
      </c>
      <c r="E159" s="164">
        <f t="shared" si="7"/>
        <v>-100</v>
      </c>
      <c r="F159" s="168">
        <f t="shared" si="8"/>
        <v>0</v>
      </c>
      <c r="G159" s="175"/>
      <c r="GU159" s="182"/>
    </row>
    <row r="160" spans="1:203" ht="20.25" customHeight="1">
      <c r="A160" s="171" t="s">
        <v>229</v>
      </c>
      <c r="B160" s="172"/>
      <c r="C160" s="172"/>
      <c r="D160" s="174">
        <f t="shared" si="9"/>
        <v>0</v>
      </c>
      <c r="E160" s="164"/>
      <c r="F160" s="168">
        <f t="shared" si="8"/>
        <v>0</v>
      </c>
      <c r="G160" s="175"/>
      <c r="GU160" s="182"/>
    </row>
    <row r="161" spans="1:203" ht="20.25" customHeight="1">
      <c r="A161" s="167" t="s">
        <v>230</v>
      </c>
      <c r="B161" s="163">
        <f>B162+B169+B173+B175+B180</f>
        <v>1834</v>
      </c>
      <c r="C161" s="163">
        <f>C162+C169+C173+C175+C180</f>
        <v>1968</v>
      </c>
      <c r="D161" s="163">
        <f>D162+D169+D173+D175+D180</f>
        <v>134</v>
      </c>
      <c r="E161" s="164">
        <f t="shared" si="7"/>
        <v>7.306434023991276</v>
      </c>
      <c r="F161" s="165">
        <f>F162+F169+F173+F175+F180</f>
        <v>2391</v>
      </c>
      <c r="G161" s="166">
        <f>G162+G169+G173+G175+G180</f>
        <v>423</v>
      </c>
      <c r="GU161" s="182"/>
    </row>
    <row r="162" spans="1:203" ht="20.25" customHeight="1">
      <c r="A162" s="167" t="s">
        <v>231</v>
      </c>
      <c r="B162" s="163">
        <f>SUM(B163:B168)</f>
        <v>277</v>
      </c>
      <c r="C162" s="163">
        <f>SUM(C163:C168)</f>
        <v>257</v>
      </c>
      <c r="D162" s="163">
        <f>SUM(D163:D168)</f>
        <v>-20</v>
      </c>
      <c r="E162" s="164">
        <f t="shared" si="7"/>
        <v>-7.2202166064981945</v>
      </c>
      <c r="F162" s="165">
        <f>SUM(F163:F168)</f>
        <v>368</v>
      </c>
      <c r="G162" s="166">
        <f>SUM(G163:G168)</f>
        <v>111</v>
      </c>
      <c r="GU162" s="182"/>
    </row>
    <row r="163" spans="1:203" ht="20.25" customHeight="1">
      <c r="A163" s="171" t="s">
        <v>167</v>
      </c>
      <c r="B163" s="172">
        <v>131</v>
      </c>
      <c r="C163" s="172">
        <v>95</v>
      </c>
      <c r="D163" s="174">
        <f t="shared" si="9"/>
        <v>-36</v>
      </c>
      <c r="E163" s="164">
        <f t="shared" si="7"/>
        <v>-27.480916030534353</v>
      </c>
      <c r="F163" s="168">
        <f t="shared" si="8"/>
        <v>95</v>
      </c>
      <c r="G163" s="175"/>
      <c r="GU163" s="182"/>
    </row>
    <row r="164" spans="1:203" ht="20.25" customHeight="1">
      <c r="A164" s="171" t="s">
        <v>232</v>
      </c>
      <c r="B164" s="172">
        <v>45</v>
      </c>
      <c r="C164" s="172">
        <v>32</v>
      </c>
      <c r="D164" s="174">
        <f t="shared" si="9"/>
        <v>-13</v>
      </c>
      <c r="E164" s="164">
        <f t="shared" si="7"/>
        <v>-28.888888888888886</v>
      </c>
      <c r="F164" s="168">
        <f t="shared" si="8"/>
        <v>32</v>
      </c>
      <c r="G164" s="175"/>
      <c r="GU164" s="182"/>
    </row>
    <row r="165" spans="1:203" ht="20.25" customHeight="1">
      <c r="A165" s="171" t="s">
        <v>233</v>
      </c>
      <c r="B165" s="172">
        <v>70</v>
      </c>
      <c r="C165" s="172">
        <v>67</v>
      </c>
      <c r="D165" s="174">
        <f t="shared" si="9"/>
        <v>-3</v>
      </c>
      <c r="E165" s="164">
        <f t="shared" si="7"/>
        <v>-4.285714285714286</v>
      </c>
      <c r="F165" s="168">
        <f t="shared" si="8"/>
        <v>67</v>
      </c>
      <c r="G165" s="175"/>
      <c r="GU165" s="182"/>
    </row>
    <row r="166" spans="1:203" ht="20.25" customHeight="1">
      <c r="A166" s="171" t="s">
        <v>234</v>
      </c>
      <c r="B166" s="172"/>
      <c r="C166" s="172"/>
      <c r="D166" s="174"/>
      <c r="E166" s="164"/>
      <c r="F166" s="168">
        <f t="shared" si="8"/>
        <v>18</v>
      </c>
      <c r="G166" s="175">
        <v>18</v>
      </c>
      <c r="GU166" s="182"/>
    </row>
    <row r="167" spans="1:203" ht="20.25" customHeight="1">
      <c r="A167" s="184" t="s">
        <v>235</v>
      </c>
      <c r="B167" s="172">
        <v>29</v>
      </c>
      <c r="C167" s="172">
        <v>28</v>
      </c>
      <c r="D167" s="174">
        <f t="shared" si="9"/>
        <v>-1</v>
      </c>
      <c r="E167" s="164">
        <f t="shared" si="7"/>
        <v>-3.4482758620689653</v>
      </c>
      <c r="F167" s="168">
        <f t="shared" si="8"/>
        <v>28</v>
      </c>
      <c r="G167" s="175"/>
      <c r="GU167" s="182"/>
    </row>
    <row r="168" spans="1:203" ht="20.25" customHeight="1">
      <c r="A168" s="171" t="s">
        <v>236</v>
      </c>
      <c r="B168" s="172">
        <v>2</v>
      </c>
      <c r="C168" s="172">
        <v>35</v>
      </c>
      <c r="D168" s="174">
        <f t="shared" si="9"/>
        <v>33</v>
      </c>
      <c r="E168" s="164">
        <f t="shared" si="7"/>
        <v>1650</v>
      </c>
      <c r="F168" s="168">
        <f t="shared" si="8"/>
        <v>128</v>
      </c>
      <c r="G168" s="175">
        <v>93</v>
      </c>
      <c r="GU168" s="182"/>
    </row>
    <row r="169" spans="1:203" ht="20.25" customHeight="1">
      <c r="A169" s="167" t="s">
        <v>237</v>
      </c>
      <c r="B169" s="163">
        <f>SUM(B170:B172)</f>
        <v>690</v>
      </c>
      <c r="C169" s="163">
        <f>SUM(C170:C172)</f>
        <v>689</v>
      </c>
      <c r="D169" s="163">
        <f>SUM(D170:D172)</f>
        <v>-1</v>
      </c>
      <c r="E169" s="164">
        <f t="shared" si="7"/>
        <v>-0.14492753623188406</v>
      </c>
      <c r="F169" s="165">
        <f>SUM(F170:F172)</f>
        <v>745</v>
      </c>
      <c r="G169" s="166">
        <f>SUM(G170:G172)</f>
        <v>56</v>
      </c>
      <c r="GU169" s="182"/>
    </row>
    <row r="170" spans="1:203" ht="20.25" customHeight="1">
      <c r="A170" s="171" t="s">
        <v>238</v>
      </c>
      <c r="B170" s="172"/>
      <c r="C170" s="172"/>
      <c r="D170" s="174">
        <f t="shared" si="9"/>
        <v>0</v>
      </c>
      <c r="E170" s="164"/>
      <c r="F170" s="168">
        <f t="shared" si="8"/>
        <v>0</v>
      </c>
      <c r="G170" s="175"/>
      <c r="GU170" s="182"/>
    </row>
    <row r="171" spans="1:203" ht="20.25" customHeight="1">
      <c r="A171" s="171" t="s">
        <v>239</v>
      </c>
      <c r="B171" s="172"/>
      <c r="C171" s="172"/>
      <c r="D171" s="174">
        <f t="shared" si="9"/>
        <v>0</v>
      </c>
      <c r="E171" s="164"/>
      <c r="F171" s="168">
        <f t="shared" si="8"/>
        <v>56</v>
      </c>
      <c r="G171" s="175">
        <v>56</v>
      </c>
      <c r="GU171" s="182"/>
    </row>
    <row r="172" spans="1:203" ht="20.25" customHeight="1">
      <c r="A172" s="171" t="s">
        <v>240</v>
      </c>
      <c r="B172" s="172">
        <v>690</v>
      </c>
      <c r="C172" s="172">
        <v>689</v>
      </c>
      <c r="D172" s="174">
        <f t="shared" si="9"/>
        <v>-1</v>
      </c>
      <c r="E172" s="164">
        <f t="shared" si="7"/>
        <v>-0.14492753623188406</v>
      </c>
      <c r="F172" s="168">
        <f t="shared" si="8"/>
        <v>689</v>
      </c>
      <c r="G172" s="175"/>
      <c r="GU172" s="182"/>
    </row>
    <row r="173" spans="1:203" ht="20.25" customHeight="1">
      <c r="A173" s="167" t="s">
        <v>241</v>
      </c>
      <c r="B173" s="163">
        <f>B174</f>
        <v>0</v>
      </c>
      <c r="C173" s="163">
        <f>C174</f>
        <v>0</v>
      </c>
      <c r="D173" s="163">
        <f t="shared" si="9"/>
        <v>0</v>
      </c>
      <c r="E173" s="164"/>
      <c r="F173" s="168">
        <f t="shared" si="8"/>
        <v>0</v>
      </c>
      <c r="G173" s="175"/>
      <c r="GU173" s="182"/>
    </row>
    <row r="174" spans="1:203" ht="20.25" customHeight="1">
      <c r="A174" s="171" t="s">
        <v>242</v>
      </c>
      <c r="B174" s="174"/>
      <c r="C174" s="172"/>
      <c r="D174" s="174">
        <f t="shared" si="9"/>
        <v>0</v>
      </c>
      <c r="E174" s="164"/>
      <c r="F174" s="168">
        <f t="shared" si="8"/>
        <v>0</v>
      </c>
      <c r="G174" s="175"/>
      <c r="GU174" s="182"/>
    </row>
    <row r="175" spans="1:203" ht="20.25" customHeight="1">
      <c r="A175" s="167" t="s">
        <v>243</v>
      </c>
      <c r="B175" s="163">
        <f>SUM(B176:B179)</f>
        <v>867</v>
      </c>
      <c r="C175" s="163">
        <f>SUM(C176:C179)</f>
        <v>1022</v>
      </c>
      <c r="D175" s="163">
        <f>SUM(D176:D179)</f>
        <v>155</v>
      </c>
      <c r="E175" s="164">
        <f t="shared" si="7"/>
        <v>17.87773933102653</v>
      </c>
      <c r="F175" s="165">
        <f>SUM(F176:F179)</f>
        <v>1032</v>
      </c>
      <c r="G175" s="166">
        <f>SUM(G176:G179)</f>
        <v>10</v>
      </c>
      <c r="GU175" s="182"/>
    </row>
    <row r="176" spans="1:203" ht="20.25" customHeight="1">
      <c r="A176" s="171" t="s">
        <v>167</v>
      </c>
      <c r="B176" s="172">
        <v>77</v>
      </c>
      <c r="C176" s="172">
        <v>68</v>
      </c>
      <c r="D176" s="174">
        <f t="shared" si="9"/>
        <v>-9</v>
      </c>
      <c r="E176" s="164">
        <f t="shared" si="7"/>
        <v>-11.688311688311687</v>
      </c>
      <c r="F176" s="168">
        <f t="shared" si="8"/>
        <v>68</v>
      </c>
      <c r="G176" s="175"/>
      <c r="GU176" s="182"/>
    </row>
    <row r="177" spans="1:203" ht="20.25" customHeight="1">
      <c r="A177" s="171" t="s">
        <v>244</v>
      </c>
      <c r="B177" s="172">
        <v>790</v>
      </c>
      <c r="C177" s="172">
        <v>954</v>
      </c>
      <c r="D177" s="174">
        <f t="shared" si="9"/>
        <v>164</v>
      </c>
      <c r="E177" s="164">
        <f t="shared" si="7"/>
        <v>20.759493670886076</v>
      </c>
      <c r="F177" s="168">
        <f t="shared" si="8"/>
        <v>954</v>
      </c>
      <c r="G177" s="175"/>
      <c r="GU177" s="182"/>
    </row>
    <row r="178" spans="1:203" ht="20.25" customHeight="1">
      <c r="A178" s="191" t="s">
        <v>245</v>
      </c>
      <c r="B178" s="172"/>
      <c r="C178" s="172"/>
      <c r="D178" s="174"/>
      <c r="E178" s="164"/>
      <c r="F178" s="168">
        <f t="shared" si="8"/>
        <v>10</v>
      </c>
      <c r="G178" s="175">
        <v>10</v>
      </c>
      <c r="GU178" s="182"/>
    </row>
    <row r="179" spans="1:203" ht="20.25" customHeight="1">
      <c r="A179" s="171" t="s">
        <v>246</v>
      </c>
      <c r="B179" s="174"/>
      <c r="C179" s="172"/>
      <c r="D179" s="174">
        <f>C179-B179</f>
        <v>0</v>
      </c>
      <c r="E179" s="164"/>
      <c r="F179" s="168">
        <f t="shared" si="8"/>
        <v>0</v>
      </c>
      <c r="G179" s="175"/>
      <c r="GU179" s="182"/>
    </row>
    <row r="180" spans="1:203" ht="20.25" customHeight="1">
      <c r="A180" s="167" t="s">
        <v>247</v>
      </c>
      <c r="B180" s="189">
        <f>B181</f>
        <v>0</v>
      </c>
      <c r="C180" s="189">
        <f>C181</f>
        <v>0</v>
      </c>
      <c r="D180" s="189">
        <f>D181</f>
        <v>0</v>
      </c>
      <c r="E180" s="164"/>
      <c r="F180" s="192">
        <f>F181</f>
        <v>246</v>
      </c>
      <c r="G180" s="193">
        <f>G181</f>
        <v>246</v>
      </c>
      <c r="GU180" s="182"/>
    </row>
    <row r="181" spans="1:203" ht="20.25" customHeight="1">
      <c r="A181" s="171" t="s">
        <v>248</v>
      </c>
      <c r="B181" s="174"/>
      <c r="C181" s="172"/>
      <c r="D181" s="174"/>
      <c r="E181" s="164"/>
      <c r="F181" s="168">
        <f t="shared" si="8"/>
        <v>246</v>
      </c>
      <c r="G181" s="175">
        <v>246</v>
      </c>
      <c r="GU181" s="182"/>
    </row>
    <row r="182" spans="1:203" ht="19.5" customHeight="1">
      <c r="A182" s="167" t="s">
        <v>249</v>
      </c>
      <c r="B182" s="163">
        <f>B183+B190+B248+B198+B205+B207+B209+B216+B219+B225+B233+B236+B239+B242+B245+B251</f>
        <v>27234</v>
      </c>
      <c r="C182" s="163">
        <f>C183+C190+C248+C198+C205+C207+C209+C216+C219+C225+C233+C236+C239+C242+C245+C251</f>
        <v>27699</v>
      </c>
      <c r="D182" s="163">
        <f>D183+D190+D248+D198+D205+D207+D209+D216+D219+D225+D233+D236+D239+D242+D245+D251</f>
        <v>465</v>
      </c>
      <c r="E182" s="164">
        <f t="shared" si="7"/>
        <v>1.707424542850848</v>
      </c>
      <c r="F182" s="165">
        <f>F183+F190+F248+F198+F205+F207+F209+F216+F219+F225+F233+F236+F239+F242+F245+F251</f>
        <v>37982</v>
      </c>
      <c r="G182" s="166">
        <f>G183+G190+G248+G198+G205+G207+G209+G216+G219+G225+G233+G236+G239+G242+G245+G251</f>
        <v>10283</v>
      </c>
      <c r="GU182" s="182"/>
    </row>
    <row r="183" spans="1:203" ht="20.25" customHeight="1">
      <c r="A183" s="167" t="s">
        <v>250</v>
      </c>
      <c r="B183" s="163">
        <f>SUM(B184:B189)</f>
        <v>482</v>
      </c>
      <c r="C183" s="163">
        <f>SUM(C184:C189)</f>
        <v>364</v>
      </c>
      <c r="D183" s="163">
        <f>SUM(D184:D189)</f>
        <v>-118</v>
      </c>
      <c r="E183" s="164">
        <f t="shared" si="7"/>
        <v>-24.481327800829874</v>
      </c>
      <c r="F183" s="165">
        <f>SUM(F184:F189)</f>
        <v>364</v>
      </c>
      <c r="G183" s="166">
        <f>SUM(G184:G189)</f>
        <v>0</v>
      </c>
      <c r="GU183" s="182"/>
    </row>
    <row r="184" spans="1:203" ht="20.25" customHeight="1">
      <c r="A184" s="171" t="s">
        <v>251</v>
      </c>
      <c r="B184" s="172">
        <v>86</v>
      </c>
      <c r="C184" s="172">
        <v>195</v>
      </c>
      <c r="D184" s="174">
        <f t="shared" si="9"/>
        <v>109</v>
      </c>
      <c r="E184" s="164">
        <f t="shared" si="7"/>
        <v>126.74418604651163</v>
      </c>
      <c r="F184" s="168">
        <f t="shared" si="8"/>
        <v>195</v>
      </c>
      <c r="G184" s="175"/>
      <c r="GU184" s="182"/>
    </row>
    <row r="185" spans="1:203" ht="20.25" customHeight="1">
      <c r="A185" s="171" t="s">
        <v>252</v>
      </c>
      <c r="B185" s="172">
        <v>138</v>
      </c>
      <c r="C185" s="172"/>
      <c r="D185" s="174">
        <f t="shared" si="9"/>
        <v>-138</v>
      </c>
      <c r="E185" s="164">
        <f t="shared" si="7"/>
        <v>-100</v>
      </c>
      <c r="F185" s="168">
        <f t="shared" si="8"/>
        <v>0</v>
      </c>
      <c r="G185" s="175"/>
      <c r="GU185" s="182"/>
    </row>
    <row r="186" spans="1:203" ht="20.25" customHeight="1">
      <c r="A186" s="171" t="s">
        <v>253</v>
      </c>
      <c r="B186" s="172"/>
      <c r="C186" s="172"/>
      <c r="D186" s="174">
        <f t="shared" si="9"/>
        <v>0</v>
      </c>
      <c r="E186" s="164"/>
      <c r="F186" s="168">
        <f t="shared" si="8"/>
        <v>0</v>
      </c>
      <c r="G186" s="175"/>
      <c r="GU186" s="182"/>
    </row>
    <row r="187" spans="1:203" ht="20.25" customHeight="1">
      <c r="A187" s="171" t="s">
        <v>254</v>
      </c>
      <c r="B187" s="172">
        <v>130</v>
      </c>
      <c r="C187" s="172">
        <v>146</v>
      </c>
      <c r="D187" s="174">
        <f t="shared" si="9"/>
        <v>16</v>
      </c>
      <c r="E187" s="164">
        <f t="shared" si="7"/>
        <v>12.307692307692308</v>
      </c>
      <c r="F187" s="168">
        <f t="shared" si="8"/>
        <v>146</v>
      </c>
      <c r="G187" s="175"/>
      <c r="GU187" s="182"/>
    </row>
    <row r="188" spans="1:203" ht="20.25" customHeight="1">
      <c r="A188" s="171" t="s">
        <v>255</v>
      </c>
      <c r="B188" s="172">
        <v>128</v>
      </c>
      <c r="C188" s="172"/>
      <c r="D188" s="174">
        <f t="shared" si="9"/>
        <v>-128</v>
      </c>
      <c r="E188" s="164">
        <f t="shared" si="7"/>
        <v>-100</v>
      </c>
      <c r="F188" s="168">
        <f t="shared" si="8"/>
        <v>0</v>
      </c>
      <c r="G188" s="175"/>
      <c r="GU188" s="182"/>
    </row>
    <row r="189" spans="1:203" ht="20.25" customHeight="1">
      <c r="A189" s="184" t="s">
        <v>256</v>
      </c>
      <c r="B189" s="172"/>
      <c r="C189" s="172">
        <v>23</v>
      </c>
      <c r="D189" s="174">
        <f t="shared" si="9"/>
        <v>23</v>
      </c>
      <c r="E189" s="164"/>
      <c r="F189" s="168">
        <f t="shared" si="8"/>
        <v>23</v>
      </c>
      <c r="G189" s="175"/>
      <c r="GU189" s="182"/>
    </row>
    <row r="190" spans="1:203" ht="20.25" customHeight="1">
      <c r="A190" s="167" t="s">
        <v>257</v>
      </c>
      <c r="B190" s="163">
        <f>SUM(B191:B197)</f>
        <v>233</v>
      </c>
      <c r="C190" s="163">
        <f>SUM(C191:C197)</f>
        <v>90</v>
      </c>
      <c r="D190" s="163">
        <f>SUM(D191:D197)</f>
        <v>-143</v>
      </c>
      <c r="E190" s="164">
        <f t="shared" si="7"/>
        <v>-61.37339055793991</v>
      </c>
      <c r="F190" s="168">
        <f t="shared" si="8"/>
        <v>90</v>
      </c>
      <c r="G190" s="175"/>
      <c r="GU190" s="182"/>
    </row>
    <row r="191" spans="1:203" ht="20.25" customHeight="1">
      <c r="A191" s="171" t="s">
        <v>258</v>
      </c>
      <c r="B191" s="172">
        <v>132</v>
      </c>
      <c r="C191" s="172"/>
      <c r="D191" s="174">
        <f t="shared" si="9"/>
        <v>-132</v>
      </c>
      <c r="E191" s="164">
        <f t="shared" si="7"/>
        <v>-100</v>
      </c>
      <c r="F191" s="168">
        <f t="shared" si="8"/>
        <v>0</v>
      </c>
      <c r="G191" s="175"/>
      <c r="GU191" s="182"/>
    </row>
    <row r="192" spans="1:203" ht="20.25" customHeight="1">
      <c r="A192" s="183" t="s">
        <v>259</v>
      </c>
      <c r="B192" s="172">
        <v>101</v>
      </c>
      <c r="C192" s="172"/>
      <c r="D192" s="174">
        <f t="shared" si="9"/>
        <v>-101</v>
      </c>
      <c r="E192" s="164">
        <f t="shared" si="7"/>
        <v>-100</v>
      </c>
      <c r="F192" s="168">
        <f t="shared" si="8"/>
        <v>0</v>
      </c>
      <c r="G192" s="175"/>
      <c r="GU192" s="182"/>
    </row>
    <row r="193" spans="1:203" ht="20.25" customHeight="1">
      <c r="A193" s="171" t="s">
        <v>260</v>
      </c>
      <c r="B193" s="172"/>
      <c r="C193" s="172"/>
      <c r="D193" s="174">
        <f t="shared" si="9"/>
        <v>0</v>
      </c>
      <c r="E193" s="164"/>
      <c r="F193" s="168">
        <f t="shared" si="8"/>
        <v>0</v>
      </c>
      <c r="G193" s="175"/>
      <c r="GU193" s="182"/>
    </row>
    <row r="194" spans="1:203" ht="20.25" customHeight="1">
      <c r="A194" s="171" t="s">
        <v>261</v>
      </c>
      <c r="B194" s="172"/>
      <c r="C194" s="172"/>
      <c r="D194" s="174">
        <f t="shared" si="9"/>
        <v>0</v>
      </c>
      <c r="E194" s="164"/>
      <c r="F194" s="168">
        <f t="shared" si="8"/>
        <v>0</v>
      </c>
      <c r="G194" s="175"/>
      <c r="GU194" s="182"/>
    </row>
    <row r="195" spans="1:203" ht="20.25" customHeight="1">
      <c r="A195" s="171" t="s">
        <v>262</v>
      </c>
      <c r="B195" s="172"/>
      <c r="C195" s="172"/>
      <c r="D195" s="174">
        <f t="shared" si="9"/>
        <v>0</v>
      </c>
      <c r="E195" s="164"/>
      <c r="F195" s="168">
        <f t="shared" si="8"/>
        <v>0</v>
      </c>
      <c r="G195" s="175"/>
      <c r="GU195" s="182"/>
    </row>
    <row r="196" spans="1:203" ht="20.25" customHeight="1">
      <c r="A196" s="171" t="s">
        <v>263</v>
      </c>
      <c r="B196" s="172"/>
      <c r="C196" s="172"/>
      <c r="D196" s="174">
        <f t="shared" si="9"/>
        <v>0</v>
      </c>
      <c r="E196" s="164"/>
      <c r="F196" s="168">
        <f t="shared" si="8"/>
        <v>0</v>
      </c>
      <c r="G196" s="175"/>
      <c r="GU196" s="182"/>
    </row>
    <row r="197" spans="1:203" ht="20.25" customHeight="1">
      <c r="A197" s="171" t="s">
        <v>264</v>
      </c>
      <c r="B197" s="172"/>
      <c r="C197" s="172">
        <v>90</v>
      </c>
      <c r="D197" s="174">
        <f t="shared" si="9"/>
        <v>90</v>
      </c>
      <c r="E197" s="164"/>
      <c r="F197" s="168">
        <f t="shared" si="8"/>
        <v>90</v>
      </c>
      <c r="G197" s="175"/>
      <c r="GU197" s="182"/>
    </row>
    <row r="198" spans="1:203" ht="20.25" customHeight="1">
      <c r="A198" s="185" t="s">
        <v>265</v>
      </c>
      <c r="B198" s="163">
        <f>SUM(B199:B204)</f>
        <v>17894</v>
      </c>
      <c r="C198" s="163">
        <f>SUM(C199:C204)</f>
        <v>19467</v>
      </c>
      <c r="D198" s="163">
        <f>SUM(D199:D204)</f>
        <v>1573</v>
      </c>
      <c r="E198" s="164">
        <f aca="true" t="shared" si="10" ref="E198:E261">D198/B198*100</f>
        <v>8.790656085838828</v>
      </c>
      <c r="F198" s="165">
        <f>SUM(F199:F204)</f>
        <v>21249</v>
      </c>
      <c r="G198" s="166">
        <f>SUM(G199:G204)</f>
        <v>1782</v>
      </c>
      <c r="GU198" s="182"/>
    </row>
    <row r="199" spans="1:203" ht="20.25" customHeight="1">
      <c r="A199" s="184" t="s">
        <v>266</v>
      </c>
      <c r="B199" s="172">
        <v>406</v>
      </c>
      <c r="C199" s="172">
        <v>338</v>
      </c>
      <c r="D199" s="174">
        <f t="shared" si="9"/>
        <v>-68</v>
      </c>
      <c r="E199" s="164">
        <f t="shared" si="10"/>
        <v>-16.748768472906402</v>
      </c>
      <c r="F199" s="168">
        <f t="shared" si="8"/>
        <v>338</v>
      </c>
      <c r="G199" s="175"/>
      <c r="GU199" s="182"/>
    </row>
    <row r="200" spans="1:203" ht="20.25" customHeight="1">
      <c r="A200" s="171" t="s">
        <v>267</v>
      </c>
      <c r="B200" s="172">
        <v>280</v>
      </c>
      <c r="C200" s="172">
        <v>242</v>
      </c>
      <c r="D200" s="174">
        <f t="shared" si="9"/>
        <v>-38</v>
      </c>
      <c r="E200" s="164">
        <f t="shared" si="10"/>
        <v>-13.571428571428571</v>
      </c>
      <c r="F200" s="168">
        <f t="shared" si="8"/>
        <v>242</v>
      </c>
      <c r="G200" s="175"/>
      <c r="GU200" s="182"/>
    </row>
    <row r="201" spans="1:203" ht="20.25" customHeight="1">
      <c r="A201" s="171" t="s">
        <v>268</v>
      </c>
      <c r="B201" s="172">
        <v>6271</v>
      </c>
      <c r="C201" s="172">
        <v>5502</v>
      </c>
      <c r="D201" s="174">
        <f t="shared" si="9"/>
        <v>-769</v>
      </c>
      <c r="E201" s="164">
        <f t="shared" si="10"/>
        <v>-12.262797002073036</v>
      </c>
      <c r="F201" s="168">
        <f t="shared" si="8"/>
        <v>5502</v>
      </c>
      <c r="G201" s="175"/>
      <c r="GU201" s="182"/>
    </row>
    <row r="202" spans="1:203" ht="20.25" customHeight="1">
      <c r="A202" s="171" t="s">
        <v>269</v>
      </c>
      <c r="B202" s="172">
        <v>2</v>
      </c>
      <c r="C202" s="172">
        <v>3000</v>
      </c>
      <c r="D202" s="174">
        <f t="shared" si="9"/>
        <v>2998</v>
      </c>
      <c r="E202" s="164">
        <f t="shared" si="10"/>
        <v>149900</v>
      </c>
      <c r="F202" s="168">
        <f t="shared" si="8"/>
        <v>3000</v>
      </c>
      <c r="G202" s="175"/>
      <c r="GU202" s="182"/>
    </row>
    <row r="203" spans="1:203" ht="20.25" customHeight="1">
      <c r="A203" s="171" t="s">
        <v>270</v>
      </c>
      <c r="B203" s="172">
        <f>10911+9</f>
        <v>10920</v>
      </c>
      <c r="C203" s="172">
        <v>10380</v>
      </c>
      <c r="D203" s="174">
        <f t="shared" si="9"/>
        <v>-540</v>
      </c>
      <c r="E203" s="164">
        <f t="shared" si="10"/>
        <v>-4.945054945054945</v>
      </c>
      <c r="F203" s="168">
        <f aca="true" t="shared" si="11" ref="F203:F266">C203+G203</f>
        <v>12162</v>
      </c>
      <c r="G203" s="175">
        <v>1782</v>
      </c>
      <c r="GU203" s="182"/>
    </row>
    <row r="204" spans="1:203" ht="20.25" customHeight="1">
      <c r="A204" s="171" t="s">
        <v>271</v>
      </c>
      <c r="B204" s="172">
        <v>15</v>
      </c>
      <c r="C204" s="172">
        <v>5</v>
      </c>
      <c r="D204" s="174">
        <f t="shared" si="9"/>
        <v>-10</v>
      </c>
      <c r="E204" s="164">
        <f t="shared" si="10"/>
        <v>-66.66666666666666</v>
      </c>
      <c r="F204" s="168">
        <f t="shared" si="11"/>
        <v>5</v>
      </c>
      <c r="G204" s="175"/>
      <c r="GU204" s="182"/>
    </row>
    <row r="205" spans="1:203" ht="20.25" customHeight="1">
      <c r="A205" s="167" t="s">
        <v>272</v>
      </c>
      <c r="B205" s="163">
        <f>B206</f>
        <v>449</v>
      </c>
      <c r="C205" s="163">
        <f>C206</f>
        <v>447</v>
      </c>
      <c r="D205" s="163">
        <f t="shared" si="9"/>
        <v>-2</v>
      </c>
      <c r="E205" s="164">
        <f t="shared" si="10"/>
        <v>-0.4454342984409799</v>
      </c>
      <c r="F205" s="168">
        <f t="shared" si="11"/>
        <v>447</v>
      </c>
      <c r="G205" s="175"/>
      <c r="GU205" s="182"/>
    </row>
    <row r="206" spans="1:203" ht="20.25" customHeight="1">
      <c r="A206" s="171" t="s">
        <v>273</v>
      </c>
      <c r="B206" s="172">
        <v>449</v>
      </c>
      <c r="C206" s="172">
        <v>447</v>
      </c>
      <c r="D206" s="174">
        <f t="shared" si="9"/>
        <v>-2</v>
      </c>
      <c r="E206" s="164">
        <f t="shared" si="10"/>
        <v>-0.4454342984409799</v>
      </c>
      <c r="F206" s="168">
        <f t="shared" si="11"/>
        <v>447</v>
      </c>
      <c r="G206" s="175"/>
      <c r="GU206" s="182"/>
    </row>
    <row r="207" spans="1:203" ht="20.25" customHeight="1">
      <c r="A207" s="167" t="s">
        <v>274</v>
      </c>
      <c r="B207" s="163">
        <f>SUM(B208:B208)</f>
        <v>1000</v>
      </c>
      <c r="C207" s="163">
        <f>SUM(C208:C208)</f>
        <v>900</v>
      </c>
      <c r="D207" s="163">
        <f t="shared" si="9"/>
        <v>-100</v>
      </c>
      <c r="E207" s="164">
        <f t="shared" si="10"/>
        <v>-10</v>
      </c>
      <c r="F207" s="168">
        <f t="shared" si="11"/>
        <v>900</v>
      </c>
      <c r="G207" s="175"/>
      <c r="GU207" s="182"/>
    </row>
    <row r="208" spans="1:203" ht="20.25" customHeight="1">
      <c r="A208" s="171" t="s">
        <v>275</v>
      </c>
      <c r="B208" s="172">
        <v>1000</v>
      </c>
      <c r="C208" s="172">
        <v>900</v>
      </c>
      <c r="D208" s="174">
        <f t="shared" si="9"/>
        <v>-100</v>
      </c>
      <c r="E208" s="164">
        <f t="shared" si="10"/>
        <v>-10</v>
      </c>
      <c r="F208" s="168">
        <f t="shared" si="11"/>
        <v>900</v>
      </c>
      <c r="G208" s="175"/>
      <c r="GU208" s="182"/>
    </row>
    <row r="209" spans="1:203" ht="20.25" customHeight="1">
      <c r="A209" s="167" t="s">
        <v>276</v>
      </c>
      <c r="B209" s="163">
        <f>SUM(B210:B215)</f>
        <v>829</v>
      </c>
      <c r="C209" s="163">
        <f>SUM(C210:C215)</f>
        <v>1086</v>
      </c>
      <c r="D209" s="163">
        <f>SUM(D210:D215)</f>
        <v>257</v>
      </c>
      <c r="E209" s="164">
        <f t="shared" si="10"/>
        <v>31.00120627261761</v>
      </c>
      <c r="F209" s="165">
        <f>SUM(F210:F215)</f>
        <v>1854</v>
      </c>
      <c r="G209" s="166">
        <f>SUM(G210:G215)</f>
        <v>768</v>
      </c>
      <c r="GU209" s="182"/>
    </row>
    <row r="210" spans="1:203" ht="20.25" customHeight="1">
      <c r="A210" s="171" t="s">
        <v>277</v>
      </c>
      <c r="B210" s="172"/>
      <c r="C210" s="172"/>
      <c r="D210" s="174">
        <f t="shared" si="9"/>
        <v>0</v>
      </c>
      <c r="E210" s="164"/>
      <c r="F210" s="168">
        <f t="shared" si="11"/>
        <v>0</v>
      </c>
      <c r="G210" s="175"/>
      <c r="GU210" s="182"/>
    </row>
    <row r="211" spans="1:203" ht="20.25" customHeight="1">
      <c r="A211" s="194" t="s">
        <v>278</v>
      </c>
      <c r="B211" s="172"/>
      <c r="C211" s="172"/>
      <c r="D211" s="174">
        <f t="shared" si="9"/>
        <v>0</v>
      </c>
      <c r="E211" s="164"/>
      <c r="F211" s="168">
        <f t="shared" si="11"/>
        <v>0</v>
      </c>
      <c r="G211" s="175"/>
      <c r="GU211" s="182"/>
    </row>
    <row r="212" spans="1:203" ht="20.25" customHeight="1">
      <c r="A212" s="171" t="s">
        <v>279</v>
      </c>
      <c r="B212" s="172">
        <v>456</v>
      </c>
      <c r="C212" s="172">
        <v>514</v>
      </c>
      <c r="D212" s="174">
        <f t="shared" si="9"/>
        <v>58</v>
      </c>
      <c r="E212" s="164">
        <f t="shared" si="10"/>
        <v>12.719298245614036</v>
      </c>
      <c r="F212" s="168">
        <f t="shared" si="11"/>
        <v>514</v>
      </c>
      <c r="G212" s="175"/>
      <c r="GU212" s="182"/>
    </row>
    <row r="213" spans="1:203" ht="20.25" customHeight="1">
      <c r="A213" s="171" t="s">
        <v>280</v>
      </c>
      <c r="B213" s="172">
        <v>249</v>
      </c>
      <c r="C213" s="172">
        <v>288</v>
      </c>
      <c r="D213" s="174">
        <f t="shared" si="9"/>
        <v>39</v>
      </c>
      <c r="E213" s="164">
        <f t="shared" si="10"/>
        <v>15.66265060240964</v>
      </c>
      <c r="F213" s="168">
        <f t="shared" si="11"/>
        <v>288</v>
      </c>
      <c r="G213" s="175"/>
      <c r="GU213" s="182"/>
    </row>
    <row r="214" spans="1:203" ht="20.25" customHeight="1">
      <c r="A214" s="183" t="s">
        <v>281</v>
      </c>
      <c r="B214" s="172">
        <v>124</v>
      </c>
      <c r="C214" s="172">
        <v>152</v>
      </c>
      <c r="D214" s="174">
        <f t="shared" si="9"/>
        <v>28</v>
      </c>
      <c r="E214" s="164">
        <f t="shared" si="10"/>
        <v>22.58064516129032</v>
      </c>
      <c r="F214" s="168">
        <f t="shared" si="11"/>
        <v>152</v>
      </c>
      <c r="G214" s="175"/>
      <c r="GU214" s="182"/>
    </row>
    <row r="215" spans="1:203" ht="20.25" customHeight="1">
      <c r="A215" s="171" t="s">
        <v>282</v>
      </c>
      <c r="B215" s="172"/>
      <c r="C215" s="172">
        <v>132</v>
      </c>
      <c r="D215" s="174">
        <f t="shared" si="9"/>
        <v>132</v>
      </c>
      <c r="E215" s="164"/>
      <c r="F215" s="168">
        <f t="shared" si="11"/>
        <v>900</v>
      </c>
      <c r="G215" s="175">
        <v>768</v>
      </c>
      <c r="GU215" s="182"/>
    </row>
    <row r="216" spans="1:203" ht="20.25" customHeight="1">
      <c r="A216" s="167" t="s">
        <v>283</v>
      </c>
      <c r="B216" s="163">
        <f>SUM(B217:B218)</f>
        <v>579</v>
      </c>
      <c r="C216" s="163">
        <f>SUM(C217:C218)</f>
        <v>631</v>
      </c>
      <c r="D216" s="163">
        <f>SUM(D217:D218)</f>
        <v>52</v>
      </c>
      <c r="E216" s="164">
        <f t="shared" si="10"/>
        <v>8.981001727115718</v>
      </c>
      <c r="F216" s="168">
        <f t="shared" si="11"/>
        <v>631</v>
      </c>
      <c r="G216" s="175"/>
      <c r="GU216" s="182"/>
    </row>
    <row r="217" spans="1:203" ht="20.25" customHeight="1">
      <c r="A217" s="171" t="s">
        <v>284</v>
      </c>
      <c r="B217" s="172">
        <v>571</v>
      </c>
      <c r="C217" s="172">
        <v>628</v>
      </c>
      <c r="D217" s="174">
        <f t="shared" si="9"/>
        <v>57</v>
      </c>
      <c r="E217" s="164">
        <f t="shared" si="10"/>
        <v>9.98248686514886</v>
      </c>
      <c r="F217" s="168">
        <f t="shared" si="11"/>
        <v>628</v>
      </c>
      <c r="G217" s="175"/>
      <c r="GU217" s="182"/>
    </row>
    <row r="218" spans="1:203" ht="20.25" customHeight="1">
      <c r="A218" s="171" t="s">
        <v>285</v>
      </c>
      <c r="B218" s="172">
        <v>8</v>
      </c>
      <c r="C218" s="172">
        <v>3</v>
      </c>
      <c r="D218" s="174">
        <f t="shared" si="9"/>
        <v>-5</v>
      </c>
      <c r="E218" s="164">
        <f t="shared" si="10"/>
        <v>-62.5</v>
      </c>
      <c r="F218" s="168">
        <f t="shared" si="11"/>
        <v>3</v>
      </c>
      <c r="G218" s="175"/>
      <c r="GU218" s="182"/>
    </row>
    <row r="219" spans="1:203" ht="20.25" customHeight="1">
      <c r="A219" s="167" t="s">
        <v>286</v>
      </c>
      <c r="B219" s="163">
        <f>SUM(B220:B224)</f>
        <v>404</v>
      </c>
      <c r="C219" s="163">
        <f>SUM(C220:C224)</f>
        <v>931</v>
      </c>
      <c r="D219" s="163">
        <f>SUM(D220:D224)</f>
        <v>527</v>
      </c>
      <c r="E219" s="164">
        <f t="shared" si="10"/>
        <v>130.44554455445544</v>
      </c>
      <c r="F219" s="165">
        <f>SUM(F220:F224)</f>
        <v>1011</v>
      </c>
      <c r="G219" s="166">
        <f>SUM(G220:G224)</f>
        <v>80</v>
      </c>
      <c r="GU219" s="182"/>
    </row>
    <row r="220" spans="1:203" ht="20.25" customHeight="1">
      <c r="A220" s="171" t="s">
        <v>287</v>
      </c>
      <c r="B220" s="172">
        <v>53</v>
      </c>
      <c r="C220" s="172">
        <v>77</v>
      </c>
      <c r="D220" s="174">
        <f t="shared" si="9"/>
        <v>24</v>
      </c>
      <c r="E220" s="164">
        <f t="shared" si="10"/>
        <v>45.28301886792453</v>
      </c>
      <c r="F220" s="168">
        <f t="shared" si="11"/>
        <v>157</v>
      </c>
      <c r="G220" s="175">
        <v>80</v>
      </c>
      <c r="GU220" s="182"/>
    </row>
    <row r="221" spans="1:203" ht="20.25" customHeight="1">
      <c r="A221" s="184" t="s">
        <v>288</v>
      </c>
      <c r="B221" s="172"/>
      <c r="C221" s="172">
        <v>60</v>
      </c>
      <c r="D221" s="174">
        <f t="shared" si="9"/>
        <v>60</v>
      </c>
      <c r="E221" s="164"/>
      <c r="F221" s="168">
        <f t="shared" si="11"/>
        <v>60</v>
      </c>
      <c r="G221" s="175"/>
      <c r="GU221" s="182"/>
    </row>
    <row r="222" spans="1:203" ht="20.25" customHeight="1">
      <c r="A222" s="171" t="s">
        <v>289</v>
      </c>
      <c r="B222" s="172">
        <v>200</v>
      </c>
      <c r="C222" s="172">
        <v>577</v>
      </c>
      <c r="D222" s="174">
        <f t="shared" si="9"/>
        <v>377</v>
      </c>
      <c r="E222" s="164">
        <f t="shared" si="10"/>
        <v>188.5</v>
      </c>
      <c r="F222" s="168">
        <f t="shared" si="11"/>
        <v>577</v>
      </c>
      <c r="G222" s="175"/>
      <c r="GU222" s="182"/>
    </row>
    <row r="223" spans="1:203" ht="20.25" customHeight="1">
      <c r="A223" s="171" t="s">
        <v>290</v>
      </c>
      <c r="B223" s="172">
        <v>63</v>
      </c>
      <c r="C223" s="172">
        <v>196</v>
      </c>
      <c r="D223" s="174">
        <f t="shared" si="9"/>
        <v>133</v>
      </c>
      <c r="E223" s="164">
        <f t="shared" si="10"/>
        <v>211.11111111111111</v>
      </c>
      <c r="F223" s="168">
        <f t="shared" si="11"/>
        <v>196</v>
      </c>
      <c r="G223" s="175"/>
      <c r="GU223" s="182"/>
    </row>
    <row r="224" spans="1:203" ht="20.25" customHeight="1">
      <c r="A224" s="171" t="s">
        <v>291</v>
      </c>
      <c r="B224" s="172">
        <v>88</v>
      </c>
      <c r="C224" s="172">
        <v>21</v>
      </c>
      <c r="D224" s="174">
        <f aca="true" t="shared" si="12" ref="D224:D317">C224-B224</f>
        <v>-67</v>
      </c>
      <c r="E224" s="164">
        <f t="shared" si="10"/>
        <v>-76.13636363636364</v>
      </c>
      <c r="F224" s="168">
        <f t="shared" si="11"/>
        <v>21</v>
      </c>
      <c r="G224" s="175"/>
      <c r="GU224" s="182"/>
    </row>
    <row r="225" spans="1:203" ht="20.25" customHeight="1">
      <c r="A225" s="167" t="s">
        <v>292</v>
      </c>
      <c r="B225" s="163">
        <f>SUM(B226:B230)</f>
        <v>35</v>
      </c>
      <c r="C225" s="163">
        <f>SUM(C226:C230)</f>
        <v>50</v>
      </c>
      <c r="D225" s="163">
        <f>SUM(D226:D230)</f>
        <v>15</v>
      </c>
      <c r="E225" s="164">
        <f t="shared" si="10"/>
        <v>42.857142857142854</v>
      </c>
      <c r="F225" s="165">
        <f>SUM(F226:F230)</f>
        <v>83</v>
      </c>
      <c r="G225" s="166">
        <f>SUM(G226:G230)</f>
        <v>33</v>
      </c>
      <c r="GU225" s="182"/>
    </row>
    <row r="226" spans="1:203" ht="20.25" customHeight="1">
      <c r="A226" s="171" t="s">
        <v>293</v>
      </c>
      <c r="B226" s="172">
        <v>35</v>
      </c>
      <c r="C226" s="172">
        <v>50</v>
      </c>
      <c r="D226" s="174">
        <f t="shared" si="12"/>
        <v>15</v>
      </c>
      <c r="E226" s="164">
        <f t="shared" si="10"/>
        <v>42.857142857142854</v>
      </c>
      <c r="F226" s="168">
        <f t="shared" si="11"/>
        <v>50</v>
      </c>
      <c r="G226" s="175"/>
      <c r="GU226" s="182"/>
    </row>
    <row r="227" spans="1:203" ht="20.25" customHeight="1">
      <c r="A227" s="171" t="s">
        <v>82</v>
      </c>
      <c r="B227" s="172"/>
      <c r="C227" s="172"/>
      <c r="D227" s="174">
        <f t="shared" si="12"/>
        <v>0</v>
      </c>
      <c r="E227" s="164"/>
      <c r="F227" s="168">
        <f t="shared" si="11"/>
        <v>0</v>
      </c>
      <c r="G227" s="175"/>
      <c r="GU227" s="182"/>
    </row>
    <row r="228" spans="1:203" ht="20.25" customHeight="1">
      <c r="A228" s="171" t="s">
        <v>294</v>
      </c>
      <c r="B228" s="172"/>
      <c r="C228" s="172"/>
      <c r="D228" s="174">
        <f t="shared" si="12"/>
        <v>0</v>
      </c>
      <c r="E228" s="164"/>
      <c r="F228" s="168">
        <f t="shared" si="11"/>
        <v>10</v>
      </c>
      <c r="G228" s="175">
        <v>10</v>
      </c>
      <c r="GU228" s="182"/>
    </row>
    <row r="229" spans="1:203" ht="20.25" customHeight="1">
      <c r="A229" s="171" t="s">
        <v>295</v>
      </c>
      <c r="B229" s="172"/>
      <c r="C229" s="172"/>
      <c r="D229" s="174"/>
      <c r="E229" s="164"/>
      <c r="F229" s="168">
        <f t="shared" si="11"/>
        <v>18</v>
      </c>
      <c r="G229" s="175">
        <v>18</v>
      </c>
      <c r="GU229" s="182"/>
    </row>
    <row r="230" spans="1:203" ht="20.25" customHeight="1">
      <c r="A230" s="195" t="s">
        <v>296</v>
      </c>
      <c r="B230" s="172"/>
      <c r="C230" s="172"/>
      <c r="D230" s="174">
        <f t="shared" si="12"/>
        <v>0</v>
      </c>
      <c r="E230" s="164"/>
      <c r="F230" s="168">
        <f t="shared" si="11"/>
        <v>5</v>
      </c>
      <c r="G230" s="175">
        <v>5</v>
      </c>
      <c r="GU230" s="182"/>
    </row>
    <row r="231" spans="1:203" ht="20.25" customHeight="1">
      <c r="A231" s="196" t="s">
        <v>297</v>
      </c>
      <c r="B231" s="189"/>
      <c r="C231" s="189"/>
      <c r="D231" s="163"/>
      <c r="E231" s="164"/>
      <c r="F231" s="168">
        <f t="shared" si="11"/>
        <v>0</v>
      </c>
      <c r="G231" s="175"/>
      <c r="GU231" s="182"/>
    </row>
    <row r="232" spans="1:203" ht="20.25" customHeight="1">
      <c r="A232" s="195" t="s">
        <v>298</v>
      </c>
      <c r="B232" s="172"/>
      <c r="C232" s="172"/>
      <c r="D232" s="174"/>
      <c r="E232" s="164"/>
      <c r="F232" s="168">
        <f t="shared" si="11"/>
        <v>0</v>
      </c>
      <c r="G232" s="175"/>
      <c r="GU232" s="182"/>
    </row>
    <row r="233" spans="1:203" ht="20.25" customHeight="1">
      <c r="A233" s="167" t="s">
        <v>299</v>
      </c>
      <c r="B233" s="163">
        <f>SUM(B234:B235)</f>
        <v>12</v>
      </c>
      <c r="C233" s="163">
        <f>SUM(C234:C235)</f>
        <v>18</v>
      </c>
      <c r="D233" s="163">
        <f t="shared" si="12"/>
        <v>6</v>
      </c>
      <c r="E233" s="164">
        <f t="shared" si="10"/>
        <v>50</v>
      </c>
      <c r="F233" s="168">
        <f t="shared" si="11"/>
        <v>18</v>
      </c>
      <c r="G233" s="175"/>
      <c r="GU233" s="182"/>
    </row>
    <row r="234" spans="1:203" ht="20.25" customHeight="1">
      <c r="A234" s="171" t="s">
        <v>167</v>
      </c>
      <c r="B234" s="174">
        <v>12</v>
      </c>
      <c r="C234" s="172">
        <v>18</v>
      </c>
      <c r="D234" s="174">
        <f t="shared" si="12"/>
        <v>6</v>
      </c>
      <c r="E234" s="164">
        <f t="shared" si="10"/>
        <v>50</v>
      </c>
      <c r="F234" s="168">
        <f t="shared" si="11"/>
        <v>18</v>
      </c>
      <c r="G234" s="175"/>
      <c r="GU234" s="182"/>
    </row>
    <row r="235" spans="1:203" ht="20.25" customHeight="1">
      <c r="A235" s="171" t="s">
        <v>82</v>
      </c>
      <c r="B235" s="174"/>
      <c r="C235" s="172"/>
      <c r="D235" s="174">
        <f t="shared" si="12"/>
        <v>0</v>
      </c>
      <c r="E235" s="164"/>
      <c r="F235" s="168">
        <f t="shared" si="11"/>
        <v>0</v>
      </c>
      <c r="G235" s="175"/>
      <c r="GU235" s="182"/>
    </row>
    <row r="236" spans="1:203" ht="20.25" customHeight="1">
      <c r="A236" s="167" t="s">
        <v>300</v>
      </c>
      <c r="B236" s="163">
        <f>SUM(B237:B238)</f>
        <v>1977</v>
      </c>
      <c r="C236" s="163">
        <f>SUM(C237:C238)</f>
        <v>1013</v>
      </c>
      <c r="D236" s="163">
        <f>SUM(D237:D238)</f>
        <v>-964</v>
      </c>
      <c r="E236" s="164">
        <f t="shared" si="10"/>
        <v>-48.76074860900354</v>
      </c>
      <c r="F236" s="165">
        <f>SUM(F237:F238)</f>
        <v>3063</v>
      </c>
      <c r="G236" s="166">
        <f>SUM(G237:G238)</f>
        <v>2050</v>
      </c>
      <c r="GU236" s="182"/>
    </row>
    <row r="237" spans="1:203" ht="20.25" customHeight="1">
      <c r="A237" s="171" t="s">
        <v>301</v>
      </c>
      <c r="B237" s="172">
        <v>469</v>
      </c>
      <c r="C237" s="172">
        <v>199</v>
      </c>
      <c r="D237" s="174">
        <f t="shared" si="12"/>
        <v>-270</v>
      </c>
      <c r="E237" s="164">
        <f t="shared" si="10"/>
        <v>-57.56929637526652</v>
      </c>
      <c r="F237" s="168">
        <f t="shared" si="11"/>
        <v>1199</v>
      </c>
      <c r="G237" s="175">
        <v>1000</v>
      </c>
      <c r="GU237" s="182"/>
    </row>
    <row r="238" spans="1:203" ht="20.25" customHeight="1">
      <c r="A238" s="171" t="s">
        <v>302</v>
      </c>
      <c r="B238" s="172">
        <v>1508</v>
      </c>
      <c r="C238" s="172">
        <v>814</v>
      </c>
      <c r="D238" s="174">
        <f t="shared" si="12"/>
        <v>-694</v>
      </c>
      <c r="E238" s="164">
        <f t="shared" si="10"/>
        <v>-46.02122015915119</v>
      </c>
      <c r="F238" s="168">
        <f t="shared" si="11"/>
        <v>1864</v>
      </c>
      <c r="G238" s="175">
        <v>1050</v>
      </c>
      <c r="GU238" s="182"/>
    </row>
    <row r="239" spans="1:203" ht="20.25" customHeight="1">
      <c r="A239" s="167" t="s">
        <v>303</v>
      </c>
      <c r="B239" s="163">
        <f>SUM(B240:B241)</f>
        <v>357</v>
      </c>
      <c r="C239" s="163">
        <f>SUM(C240:C241)</f>
        <v>170</v>
      </c>
      <c r="D239" s="163">
        <f>SUM(D240:D241)</f>
        <v>-187</v>
      </c>
      <c r="E239" s="164">
        <f t="shared" si="10"/>
        <v>-52.38095238095239</v>
      </c>
      <c r="F239" s="165">
        <f>SUM(F240:F241)</f>
        <v>347</v>
      </c>
      <c r="G239" s="166">
        <f>SUM(G240:G241)</f>
        <v>177</v>
      </c>
      <c r="GU239" s="182"/>
    </row>
    <row r="240" spans="1:203" ht="20.25" customHeight="1">
      <c r="A240" s="171" t="s">
        <v>304</v>
      </c>
      <c r="B240" s="172">
        <v>357</v>
      </c>
      <c r="C240" s="172">
        <v>170</v>
      </c>
      <c r="D240" s="174">
        <f t="shared" si="12"/>
        <v>-187</v>
      </c>
      <c r="E240" s="164">
        <f t="shared" si="10"/>
        <v>-52.38095238095239</v>
      </c>
      <c r="F240" s="168">
        <f t="shared" si="11"/>
        <v>301</v>
      </c>
      <c r="G240" s="175">
        <v>131</v>
      </c>
      <c r="GU240" s="182"/>
    </row>
    <row r="241" spans="1:203" ht="20.25" customHeight="1">
      <c r="A241" s="195" t="s">
        <v>305</v>
      </c>
      <c r="B241" s="172"/>
      <c r="C241" s="172"/>
      <c r="D241" s="174">
        <f t="shared" si="12"/>
        <v>0</v>
      </c>
      <c r="E241" s="164"/>
      <c r="F241" s="168">
        <f t="shared" si="11"/>
        <v>46</v>
      </c>
      <c r="G241" s="175">
        <v>46</v>
      </c>
      <c r="GU241" s="182"/>
    </row>
    <row r="242" spans="1:203" ht="20.25" customHeight="1">
      <c r="A242" s="167" t="s">
        <v>306</v>
      </c>
      <c r="B242" s="163">
        <f>SUM(B243:B244)</f>
        <v>1409</v>
      </c>
      <c r="C242" s="163">
        <f>SUM(C243:C244)</f>
        <v>776</v>
      </c>
      <c r="D242" s="163">
        <f>SUM(D243:D244)</f>
        <v>-633</v>
      </c>
      <c r="E242" s="164">
        <f t="shared" si="10"/>
        <v>-44.92547906316536</v>
      </c>
      <c r="F242" s="165">
        <f>SUM(F243:F244)</f>
        <v>1776</v>
      </c>
      <c r="G242" s="166">
        <f>SUM(G243:G244)</f>
        <v>1000</v>
      </c>
      <c r="GU242" s="182"/>
    </row>
    <row r="243" spans="1:203" ht="20.25" customHeight="1">
      <c r="A243" s="184" t="s">
        <v>307</v>
      </c>
      <c r="B243" s="174">
        <v>1409</v>
      </c>
      <c r="C243" s="174">
        <v>64</v>
      </c>
      <c r="D243" s="174">
        <f t="shared" si="12"/>
        <v>-1345</v>
      </c>
      <c r="E243" s="164">
        <f t="shared" si="10"/>
        <v>-95.45777146912704</v>
      </c>
      <c r="F243" s="168">
        <f t="shared" si="11"/>
        <v>64</v>
      </c>
      <c r="G243" s="175"/>
      <c r="GU243" s="182"/>
    </row>
    <row r="244" spans="1:203" ht="20.25" customHeight="1">
      <c r="A244" s="184" t="s">
        <v>308</v>
      </c>
      <c r="B244" s="174"/>
      <c r="C244" s="172">
        <v>712</v>
      </c>
      <c r="D244" s="174">
        <f t="shared" si="12"/>
        <v>712</v>
      </c>
      <c r="E244" s="164"/>
      <c r="F244" s="168">
        <f t="shared" si="11"/>
        <v>1712</v>
      </c>
      <c r="G244" s="175">
        <v>1000</v>
      </c>
      <c r="GU244" s="182"/>
    </row>
    <row r="245" spans="1:203" ht="20.25" customHeight="1">
      <c r="A245" s="167" t="s">
        <v>309</v>
      </c>
      <c r="B245" s="163">
        <f>SUM(B246:B247)</f>
        <v>660</v>
      </c>
      <c r="C245" s="163">
        <f>SUM(C246:C247)</f>
        <v>752</v>
      </c>
      <c r="D245" s="163">
        <f>SUM(D246:D247)</f>
        <v>92</v>
      </c>
      <c r="E245" s="164">
        <f t="shared" si="10"/>
        <v>13.939393939393941</v>
      </c>
      <c r="F245" s="165">
        <f>SUM(F246:F247)</f>
        <v>797</v>
      </c>
      <c r="G245" s="166">
        <f>SUM(G246:G247)</f>
        <v>45</v>
      </c>
      <c r="GU245" s="182"/>
    </row>
    <row r="246" spans="1:203" ht="20.25" customHeight="1">
      <c r="A246" s="171" t="s">
        <v>310</v>
      </c>
      <c r="B246" s="174">
        <v>9</v>
      </c>
      <c r="C246" s="174">
        <v>6</v>
      </c>
      <c r="D246" s="174">
        <f t="shared" si="12"/>
        <v>-3</v>
      </c>
      <c r="E246" s="164">
        <f t="shared" si="10"/>
        <v>-33.33333333333333</v>
      </c>
      <c r="F246" s="168">
        <f t="shared" si="11"/>
        <v>6</v>
      </c>
      <c r="G246" s="175"/>
      <c r="GU246" s="182"/>
    </row>
    <row r="247" spans="1:203" ht="20.25" customHeight="1">
      <c r="A247" s="171" t="s">
        <v>311</v>
      </c>
      <c r="B247" s="172">
        <v>651</v>
      </c>
      <c r="C247" s="172">
        <v>746</v>
      </c>
      <c r="D247" s="174">
        <f t="shared" si="12"/>
        <v>95</v>
      </c>
      <c r="E247" s="164">
        <f t="shared" si="10"/>
        <v>14.592933947772657</v>
      </c>
      <c r="F247" s="168">
        <f t="shared" si="11"/>
        <v>791</v>
      </c>
      <c r="G247" s="175">
        <v>45</v>
      </c>
      <c r="GU247" s="182"/>
    </row>
    <row r="248" spans="1:203" ht="20.25" customHeight="1">
      <c r="A248" s="167" t="s">
        <v>312</v>
      </c>
      <c r="B248" s="163">
        <f>SUM(B249:B250)</f>
        <v>899</v>
      </c>
      <c r="C248" s="163">
        <f>SUM(C249:C250)</f>
        <v>958</v>
      </c>
      <c r="D248" s="163">
        <f>SUM(D249:D250)</f>
        <v>59</v>
      </c>
      <c r="E248" s="164">
        <f t="shared" si="10"/>
        <v>6.562847608453838</v>
      </c>
      <c r="F248" s="165">
        <f>SUM(F249:F250)</f>
        <v>5306</v>
      </c>
      <c r="G248" s="166">
        <f>SUM(G249:G250)</f>
        <v>4348</v>
      </c>
      <c r="GU248" s="182"/>
    </row>
    <row r="249" spans="1:203" ht="20.25" customHeight="1">
      <c r="A249" s="171" t="s">
        <v>313</v>
      </c>
      <c r="B249" s="174"/>
      <c r="C249" s="174"/>
      <c r="D249" s="174"/>
      <c r="E249" s="164"/>
      <c r="F249" s="168">
        <f t="shared" si="11"/>
        <v>0</v>
      </c>
      <c r="G249" s="175"/>
      <c r="GU249" s="182"/>
    </row>
    <row r="250" spans="1:203" ht="20.25" customHeight="1">
      <c r="A250" s="171" t="s">
        <v>314</v>
      </c>
      <c r="B250" s="172">
        <v>899</v>
      </c>
      <c r="C250" s="172">
        <v>958</v>
      </c>
      <c r="D250" s="174">
        <f>C250-B250</f>
        <v>59</v>
      </c>
      <c r="E250" s="164">
        <f t="shared" si="10"/>
        <v>6.562847608453838</v>
      </c>
      <c r="F250" s="168">
        <f t="shared" si="11"/>
        <v>5306</v>
      </c>
      <c r="G250" s="175">
        <v>4348</v>
      </c>
      <c r="GU250" s="182"/>
    </row>
    <row r="251" spans="1:203" ht="20.25" customHeight="1">
      <c r="A251" s="167" t="s">
        <v>315</v>
      </c>
      <c r="B251" s="172">
        <f>SUM(B252:B255)</f>
        <v>15</v>
      </c>
      <c r="C251" s="172">
        <f>SUM(C252:C255)</f>
        <v>46</v>
      </c>
      <c r="D251" s="172">
        <f>SUM(D252:D255)</f>
        <v>31</v>
      </c>
      <c r="E251" s="164">
        <f t="shared" si="10"/>
        <v>206.66666666666669</v>
      </c>
      <c r="F251" s="168">
        <f t="shared" si="11"/>
        <v>46</v>
      </c>
      <c r="G251" s="175"/>
      <c r="GU251" s="182"/>
    </row>
    <row r="252" spans="1:203" ht="20.25" customHeight="1">
      <c r="A252" s="184" t="s">
        <v>167</v>
      </c>
      <c r="B252" s="172"/>
      <c r="C252" s="172">
        <v>37</v>
      </c>
      <c r="D252" s="174">
        <f>C252-B252</f>
        <v>37</v>
      </c>
      <c r="E252" s="164"/>
      <c r="F252" s="168">
        <f t="shared" si="11"/>
        <v>37</v>
      </c>
      <c r="G252" s="175"/>
      <c r="GU252" s="182"/>
    </row>
    <row r="253" spans="1:203" ht="20.25" customHeight="1">
      <c r="A253" s="171" t="s">
        <v>316</v>
      </c>
      <c r="B253" s="172">
        <v>15</v>
      </c>
      <c r="C253" s="172"/>
      <c r="D253" s="174">
        <f>C253-B253</f>
        <v>-15</v>
      </c>
      <c r="E253" s="164">
        <f t="shared" si="10"/>
        <v>-100</v>
      </c>
      <c r="F253" s="168">
        <f t="shared" si="11"/>
        <v>0</v>
      </c>
      <c r="G253" s="175"/>
      <c r="GU253" s="182"/>
    </row>
    <row r="254" spans="1:203" ht="20.25" customHeight="1">
      <c r="A254" s="184" t="s">
        <v>165</v>
      </c>
      <c r="B254" s="172"/>
      <c r="C254" s="172">
        <v>3</v>
      </c>
      <c r="D254" s="174">
        <f>C254-B254</f>
        <v>3</v>
      </c>
      <c r="E254" s="164"/>
      <c r="F254" s="168">
        <f t="shared" si="11"/>
        <v>3</v>
      </c>
      <c r="G254" s="175"/>
      <c r="GU254" s="182"/>
    </row>
    <row r="255" spans="1:203" ht="20.25" customHeight="1">
      <c r="A255" s="184" t="s">
        <v>317</v>
      </c>
      <c r="B255" s="172"/>
      <c r="C255" s="172">
        <v>6</v>
      </c>
      <c r="D255" s="174">
        <f>C255-B255</f>
        <v>6</v>
      </c>
      <c r="E255" s="164"/>
      <c r="F255" s="168">
        <f t="shared" si="11"/>
        <v>6</v>
      </c>
      <c r="G255" s="175"/>
      <c r="GU255" s="182"/>
    </row>
    <row r="256" spans="1:203" ht="20.25" customHeight="1">
      <c r="A256" s="167" t="s">
        <v>318</v>
      </c>
      <c r="B256" s="163">
        <f>B257+B260+B264+B267+B274+B278+B282+B286+B288+B290+B292</f>
        <v>10129</v>
      </c>
      <c r="C256" s="163">
        <f>C257+C260+C264+C267+C274+C278+C282+C286+C288+C290+C292</f>
        <v>9704</v>
      </c>
      <c r="D256" s="163">
        <f>D257+D260+D264+D267+D274+D278+D282+D286+D288+D290+D292</f>
        <v>-425</v>
      </c>
      <c r="E256" s="164">
        <f t="shared" si="10"/>
        <v>-4.19587323526508</v>
      </c>
      <c r="F256" s="165">
        <f>F257+F260+F264+F267+F274+F278+F282+F286+F288+F290+F292</f>
        <v>11522</v>
      </c>
      <c r="G256" s="166">
        <f>G257+G260+G264+G267+G274+G278+G282+G286+G288+G290+G292</f>
        <v>1818</v>
      </c>
      <c r="GU256" s="182"/>
    </row>
    <row r="257" spans="1:203" ht="20.25" customHeight="1">
      <c r="A257" s="167" t="s">
        <v>319</v>
      </c>
      <c r="B257" s="163">
        <f>SUM(B258:B259)</f>
        <v>101</v>
      </c>
      <c r="C257" s="163">
        <f>SUM(C258:C259)</f>
        <v>103</v>
      </c>
      <c r="D257" s="163">
        <f>SUM(D258:D259)</f>
        <v>2</v>
      </c>
      <c r="E257" s="164">
        <f t="shared" si="10"/>
        <v>1.9801980198019802</v>
      </c>
      <c r="F257" s="165">
        <f>SUM(F258:F259)</f>
        <v>103</v>
      </c>
      <c r="G257" s="166">
        <f>SUM(G258:G259)</f>
        <v>0</v>
      </c>
      <c r="GU257" s="182"/>
    </row>
    <row r="258" spans="1:203" ht="20.25" customHeight="1">
      <c r="A258" s="171" t="s">
        <v>320</v>
      </c>
      <c r="B258" s="172">
        <v>101</v>
      </c>
      <c r="C258" s="172">
        <v>103</v>
      </c>
      <c r="D258" s="174">
        <f t="shared" si="12"/>
        <v>2</v>
      </c>
      <c r="E258" s="164">
        <f t="shared" si="10"/>
        <v>1.9801980198019802</v>
      </c>
      <c r="F258" s="168">
        <f t="shared" si="11"/>
        <v>103</v>
      </c>
      <c r="G258" s="175"/>
      <c r="GU258" s="182"/>
    </row>
    <row r="259" spans="1:203" ht="20.25" customHeight="1">
      <c r="A259" s="171" t="s">
        <v>321</v>
      </c>
      <c r="B259" s="172"/>
      <c r="C259" s="172"/>
      <c r="D259" s="174">
        <f t="shared" si="12"/>
        <v>0</v>
      </c>
      <c r="E259" s="164"/>
      <c r="F259" s="168">
        <f t="shared" si="11"/>
        <v>0</v>
      </c>
      <c r="G259" s="175"/>
      <c r="GU259" s="182"/>
    </row>
    <row r="260" spans="1:203" ht="20.25" customHeight="1">
      <c r="A260" s="167" t="s">
        <v>322</v>
      </c>
      <c r="B260" s="163">
        <f>SUM(B261:B262)</f>
        <v>856</v>
      </c>
      <c r="C260" s="163">
        <f>SUM(C261:C263)</f>
        <v>856</v>
      </c>
      <c r="D260" s="163">
        <f t="shared" si="12"/>
        <v>0</v>
      </c>
      <c r="E260" s="164">
        <f t="shared" si="10"/>
        <v>0</v>
      </c>
      <c r="F260" s="168">
        <f t="shared" si="11"/>
        <v>856</v>
      </c>
      <c r="G260" s="175"/>
      <c r="GU260" s="182"/>
    </row>
    <row r="261" spans="1:203" ht="20.25" customHeight="1">
      <c r="A261" s="171" t="s">
        <v>323</v>
      </c>
      <c r="B261" s="172">
        <v>856</v>
      </c>
      <c r="C261" s="172">
        <v>856</v>
      </c>
      <c r="D261" s="174">
        <f t="shared" si="12"/>
        <v>0</v>
      </c>
      <c r="E261" s="164">
        <f t="shared" si="10"/>
        <v>0</v>
      </c>
      <c r="F261" s="168">
        <f t="shared" si="11"/>
        <v>856</v>
      </c>
      <c r="G261" s="175"/>
      <c r="GU261" s="182"/>
    </row>
    <row r="262" spans="1:203" ht="20.25" customHeight="1">
      <c r="A262" s="171" t="s">
        <v>324</v>
      </c>
      <c r="B262" s="174"/>
      <c r="C262" s="172"/>
      <c r="D262" s="174">
        <f t="shared" si="12"/>
        <v>0</v>
      </c>
      <c r="E262" s="164"/>
      <c r="F262" s="168">
        <f t="shared" si="11"/>
        <v>0</v>
      </c>
      <c r="G262" s="175"/>
      <c r="GU262" s="182"/>
    </row>
    <row r="263" spans="1:203" ht="20.25" customHeight="1">
      <c r="A263" s="171" t="s">
        <v>325</v>
      </c>
      <c r="B263" s="174"/>
      <c r="C263" s="172"/>
      <c r="D263" s="174">
        <f t="shared" si="12"/>
        <v>0</v>
      </c>
      <c r="E263" s="164"/>
      <c r="F263" s="168">
        <f t="shared" si="11"/>
        <v>0</v>
      </c>
      <c r="G263" s="175"/>
      <c r="GU263" s="182"/>
    </row>
    <row r="264" spans="1:203" ht="20.25" customHeight="1">
      <c r="A264" s="167" t="s">
        <v>326</v>
      </c>
      <c r="B264" s="163">
        <f>SUM(B265:B266)</f>
        <v>1485</v>
      </c>
      <c r="C264" s="163">
        <f>SUM(C265:C266)</f>
        <v>2362</v>
      </c>
      <c r="D264" s="163">
        <f>SUM(D265:D266)</f>
        <v>877</v>
      </c>
      <c r="E264" s="164">
        <f aca="true" t="shared" si="13" ref="E264:E329">D264/B264*100</f>
        <v>59.05723905723905</v>
      </c>
      <c r="F264" s="165">
        <f>SUM(F265:F266)</f>
        <v>2384</v>
      </c>
      <c r="G264" s="166">
        <f>SUM(G265:G266)</f>
        <v>22</v>
      </c>
      <c r="GU264" s="182"/>
    </row>
    <row r="265" spans="1:203" ht="20.25" customHeight="1">
      <c r="A265" s="171" t="s">
        <v>327</v>
      </c>
      <c r="B265" s="172">
        <v>442</v>
      </c>
      <c r="C265" s="172">
        <v>966</v>
      </c>
      <c r="D265" s="174">
        <f t="shared" si="12"/>
        <v>524</v>
      </c>
      <c r="E265" s="164">
        <f t="shared" si="13"/>
        <v>118.55203619909503</v>
      </c>
      <c r="F265" s="168">
        <f t="shared" si="11"/>
        <v>966</v>
      </c>
      <c r="G265" s="175"/>
      <c r="GU265" s="182"/>
    </row>
    <row r="266" spans="1:203" ht="20.25" customHeight="1">
      <c r="A266" s="171" t="s">
        <v>328</v>
      </c>
      <c r="B266" s="172">
        <v>1043</v>
      </c>
      <c r="C266" s="172">
        <v>1396</v>
      </c>
      <c r="D266" s="174">
        <f t="shared" si="12"/>
        <v>353</v>
      </c>
      <c r="E266" s="164">
        <f t="shared" si="13"/>
        <v>33.84467881112177</v>
      </c>
      <c r="F266" s="168">
        <f t="shared" si="11"/>
        <v>1418</v>
      </c>
      <c r="G266" s="175">
        <v>22</v>
      </c>
      <c r="GU266" s="182"/>
    </row>
    <row r="267" spans="1:203" ht="20.25" customHeight="1">
      <c r="A267" s="167" t="s">
        <v>329</v>
      </c>
      <c r="B267" s="163">
        <f>SUM(B268:B273)</f>
        <v>977</v>
      </c>
      <c r="C267" s="163">
        <f>SUM(C268:C273)</f>
        <v>1026</v>
      </c>
      <c r="D267" s="163">
        <f>SUM(D268:D273)</f>
        <v>49</v>
      </c>
      <c r="E267" s="164">
        <f t="shared" si="13"/>
        <v>5.015353121801433</v>
      </c>
      <c r="F267" s="165">
        <f>SUM(F268:F273)</f>
        <v>2512</v>
      </c>
      <c r="G267" s="166">
        <f>SUM(G268:G273)</f>
        <v>1486</v>
      </c>
      <c r="GU267" s="182"/>
    </row>
    <row r="268" spans="1:203" ht="20.25" customHeight="1">
      <c r="A268" s="171" t="s">
        <v>330</v>
      </c>
      <c r="B268" s="172">
        <v>305</v>
      </c>
      <c r="C268" s="172">
        <v>272</v>
      </c>
      <c r="D268" s="174">
        <f t="shared" si="12"/>
        <v>-33</v>
      </c>
      <c r="E268" s="164">
        <f t="shared" si="13"/>
        <v>-10.819672131147541</v>
      </c>
      <c r="F268" s="168">
        <f aca="true" t="shared" si="14" ref="F268:F331">C268+G268</f>
        <v>272</v>
      </c>
      <c r="G268" s="175"/>
      <c r="GU268" s="182"/>
    </row>
    <row r="269" spans="1:203" ht="20.25" customHeight="1">
      <c r="A269" s="171" t="s">
        <v>331</v>
      </c>
      <c r="B269" s="172">
        <v>94</v>
      </c>
      <c r="C269" s="172">
        <v>83</v>
      </c>
      <c r="D269" s="174">
        <f t="shared" si="12"/>
        <v>-11</v>
      </c>
      <c r="E269" s="164">
        <f t="shared" si="13"/>
        <v>-11.702127659574469</v>
      </c>
      <c r="F269" s="168">
        <f t="shared" si="14"/>
        <v>83</v>
      </c>
      <c r="G269" s="175"/>
      <c r="GU269" s="182"/>
    </row>
    <row r="270" spans="1:203" ht="20.25" customHeight="1">
      <c r="A270" s="171" t="s">
        <v>332</v>
      </c>
      <c r="B270" s="172">
        <v>206</v>
      </c>
      <c r="C270" s="172">
        <v>199</v>
      </c>
      <c r="D270" s="174">
        <f t="shared" si="12"/>
        <v>-7</v>
      </c>
      <c r="E270" s="164">
        <f t="shared" si="13"/>
        <v>-3.3980582524271843</v>
      </c>
      <c r="F270" s="168">
        <f t="shared" si="14"/>
        <v>199</v>
      </c>
      <c r="G270" s="175"/>
      <c r="GU270" s="182"/>
    </row>
    <row r="271" spans="1:203" ht="20.25" customHeight="1">
      <c r="A271" s="171" t="s">
        <v>333</v>
      </c>
      <c r="B271" s="172">
        <v>356</v>
      </c>
      <c r="C271" s="172">
        <v>446</v>
      </c>
      <c r="D271" s="174">
        <f t="shared" si="12"/>
        <v>90</v>
      </c>
      <c r="E271" s="164">
        <f t="shared" si="13"/>
        <v>25.280898876404496</v>
      </c>
      <c r="F271" s="168">
        <f t="shared" si="14"/>
        <v>1932</v>
      </c>
      <c r="G271" s="175">
        <v>1486</v>
      </c>
      <c r="GU271" s="182"/>
    </row>
    <row r="272" spans="1:203" ht="20.25" customHeight="1">
      <c r="A272" s="171" t="s">
        <v>334</v>
      </c>
      <c r="B272" s="172">
        <v>16</v>
      </c>
      <c r="C272" s="172">
        <v>26</v>
      </c>
      <c r="D272" s="174">
        <f t="shared" si="12"/>
        <v>10</v>
      </c>
      <c r="E272" s="164">
        <f t="shared" si="13"/>
        <v>62.5</v>
      </c>
      <c r="F272" s="168">
        <f t="shared" si="14"/>
        <v>26</v>
      </c>
      <c r="G272" s="175"/>
      <c r="GU272" s="182"/>
    </row>
    <row r="273" spans="1:203" ht="20.25" customHeight="1">
      <c r="A273" s="171" t="s">
        <v>335</v>
      </c>
      <c r="B273" s="174"/>
      <c r="C273" s="172"/>
      <c r="D273" s="174">
        <f t="shared" si="12"/>
        <v>0</v>
      </c>
      <c r="E273" s="164"/>
      <c r="F273" s="168">
        <f t="shared" si="14"/>
        <v>0</v>
      </c>
      <c r="G273" s="175"/>
      <c r="GU273" s="182"/>
    </row>
    <row r="274" spans="1:203" ht="20.25" customHeight="1">
      <c r="A274" s="167" t="s">
        <v>336</v>
      </c>
      <c r="B274" s="163">
        <f>SUM(B275:B277)</f>
        <v>452</v>
      </c>
      <c r="C274" s="163">
        <f>SUM(C275:C277)</f>
        <v>520</v>
      </c>
      <c r="D274" s="163">
        <f>SUM(D275:D277)</f>
        <v>68</v>
      </c>
      <c r="E274" s="164">
        <f t="shared" si="13"/>
        <v>15.04424778761062</v>
      </c>
      <c r="F274" s="165">
        <f>SUM(F275:F277)</f>
        <v>792</v>
      </c>
      <c r="G274" s="166">
        <f>SUM(G275:G277)</f>
        <v>272</v>
      </c>
      <c r="GU274" s="182"/>
    </row>
    <row r="275" spans="1:203" ht="20.25" customHeight="1">
      <c r="A275" s="171" t="s">
        <v>337</v>
      </c>
      <c r="B275" s="174">
        <v>416</v>
      </c>
      <c r="C275" s="174"/>
      <c r="D275" s="174">
        <f>C275-B275</f>
        <v>-416</v>
      </c>
      <c r="E275" s="164">
        <f t="shared" si="13"/>
        <v>-100</v>
      </c>
      <c r="F275" s="168">
        <f t="shared" si="14"/>
        <v>0</v>
      </c>
      <c r="G275" s="175"/>
      <c r="GU275" s="182"/>
    </row>
    <row r="276" spans="1:203" ht="20.25" customHeight="1">
      <c r="A276" s="171" t="s">
        <v>338</v>
      </c>
      <c r="B276" s="172">
        <v>36</v>
      </c>
      <c r="C276" s="174">
        <v>484</v>
      </c>
      <c r="D276" s="174">
        <f>C276-B276</f>
        <v>448</v>
      </c>
      <c r="E276" s="164">
        <f t="shared" si="13"/>
        <v>1244.4444444444446</v>
      </c>
      <c r="F276" s="168">
        <f t="shared" si="14"/>
        <v>756</v>
      </c>
      <c r="G276" s="175">
        <v>272</v>
      </c>
      <c r="GU276" s="182"/>
    </row>
    <row r="277" spans="1:203" ht="20.25" customHeight="1">
      <c r="A277" s="171" t="s">
        <v>339</v>
      </c>
      <c r="B277" s="172"/>
      <c r="C277" s="172">
        <v>36</v>
      </c>
      <c r="D277" s="174">
        <f>C277-B277</f>
        <v>36</v>
      </c>
      <c r="E277" s="164"/>
      <c r="F277" s="168">
        <f t="shared" si="14"/>
        <v>36</v>
      </c>
      <c r="G277" s="175"/>
      <c r="GU277" s="182"/>
    </row>
    <row r="278" spans="1:203" ht="20.25" customHeight="1">
      <c r="A278" s="167" t="s">
        <v>340</v>
      </c>
      <c r="B278" s="163">
        <f>SUM(B279:B280)</f>
        <v>2914</v>
      </c>
      <c r="C278" s="163">
        <f>SUM(C279:C281)</f>
        <v>3341</v>
      </c>
      <c r="D278" s="163">
        <f>SUM(D279:D281)</f>
        <v>427</v>
      </c>
      <c r="E278" s="164">
        <f t="shared" si="13"/>
        <v>14.653397391901166</v>
      </c>
      <c r="F278" s="168">
        <f t="shared" si="14"/>
        <v>3341</v>
      </c>
      <c r="G278" s="175"/>
      <c r="GU278" s="182"/>
    </row>
    <row r="279" spans="1:203" ht="20.25" customHeight="1">
      <c r="A279" s="171" t="s">
        <v>341</v>
      </c>
      <c r="B279" s="172">
        <v>896</v>
      </c>
      <c r="C279" s="172">
        <v>1036</v>
      </c>
      <c r="D279" s="174">
        <f t="shared" si="12"/>
        <v>140</v>
      </c>
      <c r="E279" s="164">
        <f t="shared" si="13"/>
        <v>15.625</v>
      </c>
      <c r="F279" s="168">
        <f t="shared" si="14"/>
        <v>1036</v>
      </c>
      <c r="G279" s="175"/>
      <c r="GU279" s="182"/>
    </row>
    <row r="280" spans="1:203" ht="20.25" customHeight="1">
      <c r="A280" s="171" t="s">
        <v>342</v>
      </c>
      <c r="B280" s="172">
        <v>2018</v>
      </c>
      <c r="C280" s="172">
        <v>2292</v>
      </c>
      <c r="D280" s="174">
        <f t="shared" si="12"/>
        <v>274</v>
      </c>
      <c r="E280" s="164">
        <f t="shared" si="13"/>
        <v>13.577799801783943</v>
      </c>
      <c r="F280" s="168">
        <f t="shared" si="14"/>
        <v>2292</v>
      </c>
      <c r="G280" s="175"/>
      <c r="GU280" s="182"/>
    </row>
    <row r="281" spans="1:203" ht="20.25" customHeight="1">
      <c r="A281" s="184" t="s">
        <v>343</v>
      </c>
      <c r="B281" s="172"/>
      <c r="C281" s="172">
        <v>13</v>
      </c>
      <c r="D281" s="174">
        <f t="shared" si="12"/>
        <v>13</v>
      </c>
      <c r="E281" s="164"/>
      <c r="F281" s="168">
        <f t="shared" si="14"/>
        <v>13</v>
      </c>
      <c r="G281" s="175"/>
      <c r="GU281" s="182"/>
    </row>
    <row r="282" spans="1:203" ht="20.25" customHeight="1">
      <c r="A282" s="197" t="s">
        <v>344</v>
      </c>
      <c r="B282" s="189">
        <f>SUM(B283:B284)</f>
        <v>3263</v>
      </c>
      <c r="C282" s="189">
        <f>SUM(C283:C284)</f>
        <v>1347</v>
      </c>
      <c r="D282" s="174">
        <f t="shared" si="12"/>
        <v>-1916</v>
      </c>
      <c r="E282" s="164">
        <f t="shared" si="13"/>
        <v>-58.718970272755136</v>
      </c>
      <c r="F282" s="168">
        <f t="shared" si="14"/>
        <v>1347</v>
      </c>
      <c r="G282" s="175"/>
      <c r="GU282" s="182"/>
    </row>
    <row r="283" spans="1:203" ht="20.25" customHeight="1">
      <c r="A283" s="183" t="s">
        <v>345</v>
      </c>
      <c r="B283" s="172">
        <v>3263</v>
      </c>
      <c r="C283" s="172">
        <v>1347</v>
      </c>
      <c r="D283" s="174">
        <f t="shared" si="12"/>
        <v>-1916</v>
      </c>
      <c r="E283" s="164">
        <f t="shared" si="13"/>
        <v>-58.718970272755136</v>
      </c>
      <c r="F283" s="168">
        <f t="shared" si="14"/>
        <v>1347</v>
      </c>
      <c r="G283" s="175"/>
      <c r="GU283" s="182"/>
    </row>
    <row r="284" spans="1:203" ht="20.25" customHeight="1">
      <c r="A284" s="183" t="s">
        <v>346</v>
      </c>
      <c r="B284" s="172"/>
      <c r="C284" s="172"/>
      <c r="D284" s="174">
        <f aca="true" t="shared" si="15" ref="D284:D293">C284-B284</f>
        <v>0</v>
      </c>
      <c r="E284" s="164"/>
      <c r="F284" s="168">
        <f t="shared" si="14"/>
        <v>0</v>
      </c>
      <c r="G284" s="175"/>
      <c r="GU284" s="182"/>
    </row>
    <row r="285" spans="1:203" ht="20.25" customHeight="1">
      <c r="A285" s="171" t="s">
        <v>347</v>
      </c>
      <c r="B285" s="172"/>
      <c r="C285" s="172"/>
      <c r="D285" s="174">
        <f t="shared" si="15"/>
        <v>0</v>
      </c>
      <c r="E285" s="164"/>
      <c r="F285" s="168">
        <f t="shared" si="14"/>
        <v>0</v>
      </c>
      <c r="G285" s="175"/>
      <c r="GU285" s="182"/>
    </row>
    <row r="286" spans="1:203" ht="20.25" customHeight="1">
      <c r="A286" s="167" t="s">
        <v>348</v>
      </c>
      <c r="B286" s="163"/>
      <c r="C286" s="189"/>
      <c r="D286" s="174">
        <f t="shared" si="15"/>
        <v>0</v>
      </c>
      <c r="E286" s="164"/>
      <c r="F286" s="168">
        <f t="shared" si="14"/>
        <v>0</v>
      </c>
      <c r="G286" s="175"/>
      <c r="GU286" s="182"/>
    </row>
    <row r="287" spans="1:203" ht="20.25" customHeight="1">
      <c r="A287" s="171" t="s">
        <v>349</v>
      </c>
      <c r="B287" s="163"/>
      <c r="C287" s="189"/>
      <c r="D287" s="174">
        <f t="shared" si="15"/>
        <v>0</v>
      </c>
      <c r="E287" s="164"/>
      <c r="F287" s="168">
        <f t="shared" si="14"/>
        <v>0</v>
      </c>
      <c r="G287" s="175"/>
      <c r="GU287" s="182"/>
    </row>
    <row r="288" spans="1:203" ht="20.25" customHeight="1">
      <c r="A288" s="167" t="s">
        <v>350</v>
      </c>
      <c r="B288" s="189">
        <f>B289</f>
        <v>81</v>
      </c>
      <c r="C288" s="189">
        <f>C289</f>
        <v>117</v>
      </c>
      <c r="D288" s="189">
        <f>D289</f>
        <v>36</v>
      </c>
      <c r="E288" s="164">
        <f t="shared" si="13"/>
        <v>44.44444444444444</v>
      </c>
      <c r="F288" s="192">
        <f>F289</f>
        <v>155</v>
      </c>
      <c r="G288" s="193">
        <f>G289</f>
        <v>38</v>
      </c>
      <c r="GU288" s="182"/>
    </row>
    <row r="289" spans="1:203" ht="20.25" customHeight="1">
      <c r="A289" s="171" t="s">
        <v>351</v>
      </c>
      <c r="B289" s="172">
        <v>81</v>
      </c>
      <c r="C289" s="172">
        <v>117</v>
      </c>
      <c r="D289" s="174">
        <f t="shared" si="15"/>
        <v>36</v>
      </c>
      <c r="E289" s="164">
        <f t="shared" si="13"/>
        <v>44.44444444444444</v>
      </c>
      <c r="F289" s="168">
        <f t="shared" si="14"/>
        <v>155</v>
      </c>
      <c r="G289" s="175">
        <v>38</v>
      </c>
      <c r="GU289" s="182"/>
    </row>
    <row r="290" spans="1:203" ht="20.25" customHeight="1">
      <c r="A290" s="185" t="s">
        <v>352</v>
      </c>
      <c r="B290" s="172">
        <f>B291</f>
        <v>0</v>
      </c>
      <c r="C290" s="172">
        <f>C291</f>
        <v>32</v>
      </c>
      <c r="D290" s="174">
        <f t="shared" si="15"/>
        <v>32</v>
      </c>
      <c r="E290" s="164"/>
      <c r="F290" s="168">
        <f t="shared" si="14"/>
        <v>32</v>
      </c>
      <c r="G290" s="175"/>
      <c r="GU290" s="182"/>
    </row>
    <row r="291" spans="1:203" ht="20.25" customHeight="1">
      <c r="A291" s="184" t="s">
        <v>167</v>
      </c>
      <c r="B291" s="172"/>
      <c r="C291" s="172">
        <v>32</v>
      </c>
      <c r="D291" s="174">
        <f t="shared" si="15"/>
        <v>32</v>
      </c>
      <c r="E291" s="164"/>
      <c r="F291" s="168">
        <f t="shared" si="14"/>
        <v>32</v>
      </c>
      <c r="G291" s="175"/>
      <c r="GU291" s="182"/>
    </row>
    <row r="292" spans="1:203" ht="20.25" customHeight="1">
      <c r="A292" s="167" t="s">
        <v>353</v>
      </c>
      <c r="B292" s="163"/>
      <c r="C292" s="189">
        <f>C293</f>
        <v>0</v>
      </c>
      <c r="D292" s="174">
        <f t="shared" si="15"/>
        <v>0</v>
      </c>
      <c r="E292" s="164"/>
      <c r="F292" s="168">
        <f t="shared" si="14"/>
        <v>0</v>
      </c>
      <c r="G292" s="175"/>
      <c r="GU292" s="182"/>
    </row>
    <row r="293" spans="1:203" ht="20.25" customHeight="1">
      <c r="A293" s="171" t="s">
        <v>354</v>
      </c>
      <c r="B293" s="174"/>
      <c r="C293" s="172"/>
      <c r="D293" s="174">
        <f t="shared" si="15"/>
        <v>0</v>
      </c>
      <c r="E293" s="164"/>
      <c r="F293" s="168">
        <f t="shared" si="14"/>
        <v>0</v>
      </c>
      <c r="G293" s="175"/>
      <c r="GU293" s="182"/>
    </row>
    <row r="294" spans="1:203" ht="20.25" customHeight="1">
      <c r="A294" s="167" t="s">
        <v>355</v>
      </c>
      <c r="B294" s="163">
        <f>B295+B298+B300+B304+B307+B309</f>
        <v>652</v>
      </c>
      <c r="C294" s="163">
        <f>C295+C298+C300+C304+C307+C309</f>
        <v>311</v>
      </c>
      <c r="D294" s="163">
        <f>D295+D298+D300+D304+D307+D309</f>
        <v>-341</v>
      </c>
      <c r="E294" s="164">
        <f t="shared" si="13"/>
        <v>-52.30061349693251</v>
      </c>
      <c r="F294" s="165">
        <f>F295+F298+F300+F304+F307+F309</f>
        <v>3693</v>
      </c>
      <c r="G294" s="166">
        <f>G295+G298+G300+G304+G307+G309</f>
        <v>3382</v>
      </c>
      <c r="GU294" s="182"/>
    </row>
    <row r="295" spans="1:203" ht="20.25" customHeight="1">
      <c r="A295" s="167" t="s">
        <v>356</v>
      </c>
      <c r="B295" s="163">
        <f>SUM(B296:B297)</f>
        <v>179</v>
      </c>
      <c r="C295" s="163">
        <f>SUM(C296:C297)</f>
        <v>127</v>
      </c>
      <c r="D295" s="163">
        <f>SUM(D296:D297)</f>
        <v>-52</v>
      </c>
      <c r="E295" s="164">
        <f t="shared" si="13"/>
        <v>-29.05027932960894</v>
      </c>
      <c r="F295" s="165">
        <f>SUM(F296:F297)</f>
        <v>127</v>
      </c>
      <c r="G295" s="166">
        <f>SUM(G296:G297)</f>
        <v>0</v>
      </c>
      <c r="GU295" s="182"/>
    </row>
    <row r="296" spans="1:203" ht="20.25" customHeight="1">
      <c r="A296" s="171" t="s">
        <v>357</v>
      </c>
      <c r="B296" s="172">
        <v>56</v>
      </c>
      <c r="C296" s="172"/>
      <c r="D296" s="174">
        <f t="shared" si="12"/>
        <v>-56</v>
      </c>
      <c r="E296" s="164">
        <f t="shared" si="13"/>
        <v>-100</v>
      </c>
      <c r="F296" s="168">
        <f t="shared" si="14"/>
        <v>0</v>
      </c>
      <c r="G296" s="175"/>
      <c r="GU296" s="182"/>
    </row>
    <row r="297" spans="1:203" ht="20.25" customHeight="1">
      <c r="A297" s="171" t="s">
        <v>358</v>
      </c>
      <c r="B297" s="172">
        <v>123</v>
      </c>
      <c r="C297" s="172">
        <v>127</v>
      </c>
      <c r="D297" s="174">
        <f t="shared" si="12"/>
        <v>4</v>
      </c>
      <c r="E297" s="164">
        <f t="shared" si="13"/>
        <v>3.2520325203252036</v>
      </c>
      <c r="F297" s="168">
        <f t="shared" si="14"/>
        <v>127</v>
      </c>
      <c r="G297" s="175"/>
      <c r="GU297" s="182"/>
    </row>
    <row r="298" spans="1:203" ht="20.25" customHeight="1">
      <c r="A298" s="167" t="s">
        <v>359</v>
      </c>
      <c r="B298" s="163">
        <f>B299</f>
        <v>0</v>
      </c>
      <c r="C298" s="163">
        <f>C299</f>
        <v>0</v>
      </c>
      <c r="D298" s="163">
        <f t="shared" si="12"/>
        <v>0</v>
      </c>
      <c r="E298" s="164"/>
      <c r="F298" s="168">
        <f t="shared" si="14"/>
        <v>0</v>
      </c>
      <c r="G298" s="175"/>
      <c r="GU298" s="182"/>
    </row>
    <row r="299" spans="1:203" ht="20.25" customHeight="1">
      <c r="A299" s="171" t="s">
        <v>360</v>
      </c>
      <c r="B299" s="174"/>
      <c r="C299" s="172"/>
      <c r="D299" s="174">
        <f t="shared" si="12"/>
        <v>0</v>
      </c>
      <c r="E299" s="164"/>
      <c r="F299" s="168">
        <f t="shared" si="14"/>
        <v>0</v>
      </c>
      <c r="G299" s="175"/>
      <c r="GU299" s="182"/>
    </row>
    <row r="300" spans="1:203" ht="20.25" customHeight="1">
      <c r="A300" s="167" t="s">
        <v>361</v>
      </c>
      <c r="B300" s="163">
        <f>B301+B302+B303</f>
        <v>266</v>
      </c>
      <c r="C300" s="163">
        <f>C301+C302+C303</f>
        <v>108</v>
      </c>
      <c r="D300" s="163">
        <f>D301+D302+D303</f>
        <v>-158</v>
      </c>
      <c r="E300" s="164">
        <f t="shared" si="13"/>
        <v>-59.3984962406015</v>
      </c>
      <c r="F300" s="165">
        <f>F301+F302+F303</f>
        <v>269</v>
      </c>
      <c r="G300" s="166">
        <f>G301+G302+G303</f>
        <v>161</v>
      </c>
      <c r="GU300" s="182"/>
    </row>
    <row r="301" spans="1:203" ht="20.25" customHeight="1">
      <c r="A301" s="198" t="s">
        <v>362</v>
      </c>
      <c r="B301" s="163"/>
      <c r="C301" s="163"/>
      <c r="D301" s="163"/>
      <c r="E301" s="164"/>
      <c r="F301" s="168">
        <f t="shared" si="14"/>
        <v>161</v>
      </c>
      <c r="G301" s="175">
        <v>161</v>
      </c>
      <c r="GU301" s="182"/>
    </row>
    <row r="302" spans="1:203" ht="20.25" customHeight="1">
      <c r="A302" s="184" t="s">
        <v>363</v>
      </c>
      <c r="B302" s="163"/>
      <c r="C302" s="174">
        <v>108</v>
      </c>
      <c r="D302" s="174">
        <f t="shared" si="12"/>
        <v>108</v>
      </c>
      <c r="E302" s="164"/>
      <c r="F302" s="168">
        <f t="shared" si="14"/>
        <v>108</v>
      </c>
      <c r="G302" s="175"/>
      <c r="GU302" s="182"/>
    </row>
    <row r="303" spans="1:203" ht="20.25" customHeight="1">
      <c r="A303" s="171" t="s">
        <v>364</v>
      </c>
      <c r="B303" s="172">
        <v>266</v>
      </c>
      <c r="C303" s="172"/>
      <c r="D303" s="174">
        <f t="shared" si="12"/>
        <v>-266</v>
      </c>
      <c r="E303" s="164">
        <f t="shared" si="13"/>
        <v>-100</v>
      </c>
      <c r="F303" s="168">
        <f t="shared" si="14"/>
        <v>0</v>
      </c>
      <c r="G303" s="175"/>
      <c r="GU303" s="182"/>
    </row>
    <row r="304" spans="1:203" ht="20.25" customHeight="1">
      <c r="A304" s="167" t="s">
        <v>365</v>
      </c>
      <c r="B304" s="163">
        <f>SUM(B305:B306)</f>
        <v>207</v>
      </c>
      <c r="C304" s="163">
        <f>SUM(C305:C306)</f>
        <v>76</v>
      </c>
      <c r="D304" s="163">
        <f>SUM(D305:D306)</f>
        <v>-131</v>
      </c>
      <c r="E304" s="164">
        <f t="shared" si="13"/>
        <v>-63.28502415458937</v>
      </c>
      <c r="F304" s="165">
        <f>SUM(F305:F306)</f>
        <v>668</v>
      </c>
      <c r="G304" s="166">
        <f>SUM(G305:G306)</f>
        <v>592</v>
      </c>
      <c r="GU304" s="182"/>
    </row>
    <row r="305" spans="1:203" ht="20.25" customHeight="1">
      <c r="A305" s="171" t="s">
        <v>366</v>
      </c>
      <c r="B305" s="172">
        <v>138</v>
      </c>
      <c r="C305" s="172"/>
      <c r="D305" s="174">
        <f t="shared" si="12"/>
        <v>-138</v>
      </c>
      <c r="E305" s="164">
        <f t="shared" si="13"/>
        <v>-100</v>
      </c>
      <c r="F305" s="168">
        <f t="shared" si="14"/>
        <v>592</v>
      </c>
      <c r="G305" s="175">
        <v>592</v>
      </c>
      <c r="GU305" s="182"/>
    </row>
    <row r="306" spans="1:203" ht="20.25" customHeight="1">
      <c r="A306" s="171" t="s">
        <v>367</v>
      </c>
      <c r="B306" s="172">
        <v>69</v>
      </c>
      <c r="C306" s="172">
        <v>76</v>
      </c>
      <c r="D306" s="174">
        <f t="shared" si="12"/>
        <v>7</v>
      </c>
      <c r="E306" s="164">
        <f t="shared" si="13"/>
        <v>10.144927536231885</v>
      </c>
      <c r="F306" s="168">
        <f t="shared" si="14"/>
        <v>76</v>
      </c>
      <c r="G306" s="175"/>
      <c r="GU306" s="182"/>
    </row>
    <row r="307" spans="1:203" ht="20.25" customHeight="1">
      <c r="A307" s="167" t="s">
        <v>368</v>
      </c>
      <c r="B307" s="163">
        <f>B308</f>
        <v>0</v>
      </c>
      <c r="C307" s="163">
        <f>C308</f>
        <v>0</v>
      </c>
      <c r="D307" s="163">
        <f>D308</f>
        <v>0</v>
      </c>
      <c r="E307" s="164"/>
      <c r="F307" s="165">
        <f>F308</f>
        <v>2629</v>
      </c>
      <c r="G307" s="166">
        <f>G308</f>
        <v>2629</v>
      </c>
      <c r="GU307" s="182"/>
    </row>
    <row r="308" spans="1:203" ht="20.25" customHeight="1">
      <c r="A308" s="171" t="s">
        <v>369</v>
      </c>
      <c r="B308" s="174"/>
      <c r="C308" s="174"/>
      <c r="D308" s="174"/>
      <c r="E308" s="164"/>
      <c r="F308" s="168">
        <f t="shared" si="14"/>
        <v>2629</v>
      </c>
      <c r="G308" s="175">
        <v>2629</v>
      </c>
      <c r="GU308" s="182"/>
    </row>
    <row r="309" spans="1:203" ht="20.25" customHeight="1">
      <c r="A309" s="167" t="s">
        <v>370</v>
      </c>
      <c r="B309" s="163">
        <f>SUM(B311:B312)</f>
        <v>0</v>
      </c>
      <c r="C309" s="163">
        <f>SUM(C311:C312)</f>
        <v>0</v>
      </c>
      <c r="D309" s="163">
        <f t="shared" si="12"/>
        <v>0</v>
      </c>
      <c r="E309" s="164"/>
      <c r="F309" s="168">
        <f t="shared" si="14"/>
        <v>0</v>
      </c>
      <c r="G309" s="175"/>
      <c r="GU309" s="182"/>
    </row>
    <row r="310" spans="1:203" ht="20.25" customHeight="1">
      <c r="A310" s="171" t="s">
        <v>371</v>
      </c>
      <c r="B310" s="174"/>
      <c r="C310" s="174"/>
      <c r="D310" s="174"/>
      <c r="E310" s="164"/>
      <c r="F310" s="168">
        <f t="shared" si="14"/>
        <v>0</v>
      </c>
      <c r="G310" s="175"/>
      <c r="GU310" s="182"/>
    </row>
    <row r="311" spans="1:203" ht="20.25" customHeight="1">
      <c r="A311" s="171" t="s">
        <v>372</v>
      </c>
      <c r="B311" s="174"/>
      <c r="C311" s="172"/>
      <c r="D311" s="174">
        <f t="shared" si="12"/>
        <v>0</v>
      </c>
      <c r="E311" s="164"/>
      <c r="F311" s="168">
        <f t="shared" si="14"/>
        <v>0</v>
      </c>
      <c r="G311" s="175"/>
      <c r="GU311" s="182"/>
    </row>
    <row r="312" spans="1:203" ht="20.25" customHeight="1">
      <c r="A312" s="171" t="s">
        <v>373</v>
      </c>
      <c r="B312" s="174"/>
      <c r="C312" s="172"/>
      <c r="D312" s="174">
        <f t="shared" si="12"/>
        <v>0</v>
      </c>
      <c r="E312" s="164"/>
      <c r="F312" s="168">
        <f t="shared" si="14"/>
        <v>0</v>
      </c>
      <c r="G312" s="175"/>
      <c r="GU312" s="182"/>
    </row>
    <row r="313" spans="1:203" ht="20.25" customHeight="1">
      <c r="A313" s="167" t="s">
        <v>374</v>
      </c>
      <c r="B313" s="163">
        <f>B314+B318+B320+B323+B325</f>
        <v>8265</v>
      </c>
      <c r="C313" s="163">
        <f>C314+C318+C320+C323+C325</f>
        <v>5456</v>
      </c>
      <c r="D313" s="163">
        <f t="shared" si="12"/>
        <v>-2809</v>
      </c>
      <c r="E313" s="164">
        <f t="shared" si="13"/>
        <v>-33.98669086509377</v>
      </c>
      <c r="F313" s="168">
        <f t="shared" si="14"/>
        <v>5456</v>
      </c>
      <c r="G313" s="175"/>
      <c r="GU313" s="182"/>
    </row>
    <row r="314" spans="1:203" ht="20.25" customHeight="1">
      <c r="A314" s="167" t="s">
        <v>375</v>
      </c>
      <c r="B314" s="163">
        <f>SUM(B315:B317)</f>
        <v>531</v>
      </c>
      <c r="C314" s="163">
        <f>SUM(C315:C317)</f>
        <v>868</v>
      </c>
      <c r="D314" s="163">
        <f t="shared" si="12"/>
        <v>337</v>
      </c>
      <c r="E314" s="164">
        <f t="shared" si="13"/>
        <v>63.465160075329564</v>
      </c>
      <c r="F314" s="168">
        <f t="shared" si="14"/>
        <v>868</v>
      </c>
      <c r="G314" s="175"/>
      <c r="GU314" s="182"/>
    </row>
    <row r="315" spans="1:203" ht="20.25" customHeight="1">
      <c r="A315" s="171" t="s">
        <v>376</v>
      </c>
      <c r="B315" s="172">
        <v>104</v>
      </c>
      <c r="C315" s="172">
        <v>114</v>
      </c>
      <c r="D315" s="174">
        <f t="shared" si="12"/>
        <v>10</v>
      </c>
      <c r="E315" s="164">
        <f t="shared" si="13"/>
        <v>9.615384615384617</v>
      </c>
      <c r="F315" s="168">
        <f t="shared" si="14"/>
        <v>114</v>
      </c>
      <c r="G315" s="175"/>
      <c r="GU315" s="182"/>
    </row>
    <row r="316" spans="1:203" ht="20.25" customHeight="1">
      <c r="A316" s="171" t="s">
        <v>377</v>
      </c>
      <c r="B316" s="172">
        <v>175</v>
      </c>
      <c r="C316" s="172">
        <v>193</v>
      </c>
      <c r="D316" s="174">
        <f t="shared" si="12"/>
        <v>18</v>
      </c>
      <c r="E316" s="164">
        <f t="shared" si="13"/>
        <v>10.285714285714285</v>
      </c>
      <c r="F316" s="168">
        <f t="shared" si="14"/>
        <v>193</v>
      </c>
      <c r="G316" s="175"/>
      <c r="GU316" s="182"/>
    </row>
    <row r="317" spans="1:203" ht="20.25" customHeight="1">
      <c r="A317" s="171" t="s">
        <v>378</v>
      </c>
      <c r="B317" s="172">
        <v>252</v>
      </c>
      <c r="C317" s="172">
        <v>561</v>
      </c>
      <c r="D317" s="174">
        <f t="shared" si="12"/>
        <v>309</v>
      </c>
      <c r="E317" s="164">
        <f t="shared" si="13"/>
        <v>122.61904761904762</v>
      </c>
      <c r="F317" s="168">
        <f t="shared" si="14"/>
        <v>561</v>
      </c>
      <c r="G317" s="175"/>
      <c r="GU317" s="182"/>
    </row>
    <row r="318" spans="1:203" ht="20.25" customHeight="1">
      <c r="A318" s="167" t="s">
        <v>379</v>
      </c>
      <c r="B318" s="163">
        <f>B319</f>
        <v>30</v>
      </c>
      <c r="C318" s="163">
        <f>C319</f>
        <v>38</v>
      </c>
      <c r="D318" s="163">
        <f aca="true" t="shared" si="16" ref="D318:D399">C318-B318</f>
        <v>8</v>
      </c>
      <c r="E318" s="164">
        <f t="shared" si="13"/>
        <v>26.666666666666668</v>
      </c>
      <c r="F318" s="168">
        <f t="shared" si="14"/>
        <v>38</v>
      </c>
      <c r="G318" s="175"/>
      <c r="GU318" s="182"/>
    </row>
    <row r="319" spans="1:203" ht="20.25" customHeight="1">
      <c r="A319" s="171" t="s">
        <v>380</v>
      </c>
      <c r="B319" s="172">
        <v>30</v>
      </c>
      <c r="C319" s="172">
        <v>38</v>
      </c>
      <c r="D319" s="174">
        <f t="shared" si="16"/>
        <v>8</v>
      </c>
      <c r="E319" s="164">
        <f t="shared" si="13"/>
        <v>26.666666666666668</v>
      </c>
      <c r="F319" s="168">
        <f t="shared" si="14"/>
        <v>38</v>
      </c>
      <c r="G319" s="175"/>
      <c r="GU319" s="182"/>
    </row>
    <row r="320" spans="1:203" ht="20.25" customHeight="1">
      <c r="A320" s="167" t="s">
        <v>381</v>
      </c>
      <c r="B320" s="163">
        <f>SUM(B321:B322)</f>
        <v>4006</v>
      </c>
      <c r="C320" s="163">
        <f>SUM(C321:C322)</f>
        <v>2378</v>
      </c>
      <c r="D320" s="163">
        <f t="shared" si="16"/>
        <v>-1628</v>
      </c>
      <c r="E320" s="164">
        <f t="shared" si="13"/>
        <v>-40.63904143784324</v>
      </c>
      <c r="F320" s="168">
        <f t="shared" si="14"/>
        <v>2378</v>
      </c>
      <c r="G320" s="175"/>
      <c r="GU320" s="182"/>
    </row>
    <row r="321" spans="1:203" ht="20.25" customHeight="1">
      <c r="A321" s="171" t="s">
        <v>382</v>
      </c>
      <c r="B321" s="172">
        <v>75</v>
      </c>
      <c r="C321" s="172">
        <v>75</v>
      </c>
      <c r="D321" s="174">
        <f t="shared" si="16"/>
        <v>0</v>
      </c>
      <c r="E321" s="164">
        <f t="shared" si="13"/>
        <v>0</v>
      </c>
      <c r="F321" s="168">
        <f t="shared" si="14"/>
        <v>75</v>
      </c>
      <c r="G321" s="175"/>
      <c r="GU321" s="182"/>
    </row>
    <row r="322" spans="1:203" ht="20.25" customHeight="1">
      <c r="A322" s="171" t="s">
        <v>383</v>
      </c>
      <c r="B322" s="172">
        <v>3931</v>
      </c>
      <c r="C322" s="172">
        <v>2303</v>
      </c>
      <c r="D322" s="174">
        <f t="shared" si="16"/>
        <v>-1628</v>
      </c>
      <c r="E322" s="164">
        <f t="shared" si="13"/>
        <v>-41.414398371915546</v>
      </c>
      <c r="F322" s="168">
        <f t="shared" si="14"/>
        <v>2303</v>
      </c>
      <c r="G322" s="175"/>
      <c r="GU322" s="182"/>
    </row>
    <row r="323" spans="1:203" ht="20.25" customHeight="1">
      <c r="A323" s="167" t="s">
        <v>384</v>
      </c>
      <c r="B323" s="163">
        <f>B324</f>
        <v>3672</v>
      </c>
      <c r="C323" s="163">
        <f>C324</f>
        <v>2172</v>
      </c>
      <c r="D323" s="163">
        <f t="shared" si="16"/>
        <v>-1500</v>
      </c>
      <c r="E323" s="164">
        <f t="shared" si="13"/>
        <v>-40.849673202614376</v>
      </c>
      <c r="F323" s="168">
        <f t="shared" si="14"/>
        <v>2172</v>
      </c>
      <c r="G323" s="175"/>
      <c r="GU323" s="182"/>
    </row>
    <row r="324" spans="1:203" ht="20.25" customHeight="1">
      <c r="A324" s="171" t="s">
        <v>385</v>
      </c>
      <c r="B324" s="172">
        <v>3672</v>
      </c>
      <c r="C324" s="172">
        <v>2172</v>
      </c>
      <c r="D324" s="174">
        <f t="shared" si="16"/>
        <v>-1500</v>
      </c>
      <c r="E324" s="164">
        <f t="shared" si="13"/>
        <v>-40.849673202614376</v>
      </c>
      <c r="F324" s="168">
        <f t="shared" si="14"/>
        <v>2172</v>
      </c>
      <c r="G324" s="175"/>
      <c r="GU324" s="182"/>
    </row>
    <row r="325" spans="1:203" ht="20.25" customHeight="1">
      <c r="A325" s="167" t="s">
        <v>386</v>
      </c>
      <c r="B325" s="163">
        <f>B326</f>
        <v>26</v>
      </c>
      <c r="C325" s="163">
        <f>C326</f>
        <v>0</v>
      </c>
      <c r="D325" s="163">
        <f t="shared" si="16"/>
        <v>-26</v>
      </c>
      <c r="E325" s="164">
        <f t="shared" si="13"/>
        <v>-100</v>
      </c>
      <c r="F325" s="168">
        <f t="shared" si="14"/>
        <v>0</v>
      </c>
      <c r="G325" s="175"/>
      <c r="GU325" s="182"/>
    </row>
    <row r="326" spans="1:203" ht="20.25" customHeight="1">
      <c r="A326" s="171" t="s">
        <v>387</v>
      </c>
      <c r="B326" s="172">
        <v>26</v>
      </c>
      <c r="C326" s="172"/>
      <c r="D326" s="174">
        <f t="shared" si="16"/>
        <v>-26</v>
      </c>
      <c r="E326" s="164">
        <f t="shared" si="13"/>
        <v>-100</v>
      </c>
      <c r="F326" s="168">
        <f t="shared" si="14"/>
        <v>0</v>
      </c>
      <c r="G326" s="175"/>
      <c r="GU326" s="182"/>
    </row>
    <row r="327" spans="1:7" ht="20.25" customHeight="1">
      <c r="A327" s="167" t="s">
        <v>388</v>
      </c>
      <c r="B327" s="163">
        <f>B328+B346+B357+B371+B376+B380+B387+B392+B395</f>
        <v>16015</v>
      </c>
      <c r="C327" s="163">
        <f>C328+C346+C357+C371+C376+C380+C387+C392+C395</f>
        <v>21908</v>
      </c>
      <c r="D327" s="163">
        <f>D328+D346+D357+D371+D376+D380+D387+D392+D395</f>
        <v>5893</v>
      </c>
      <c r="E327" s="164">
        <f t="shared" si="13"/>
        <v>36.79675304402123</v>
      </c>
      <c r="F327" s="165">
        <f>F328+F346+F357+F371+F376+F380+F387+F392+F395</f>
        <v>42295</v>
      </c>
      <c r="G327" s="166">
        <f>G328+G346+G357+G371+G376+G380+G387+G392+G395</f>
        <v>20387</v>
      </c>
    </row>
    <row r="328" spans="1:7" ht="20.25" customHeight="1">
      <c r="A328" s="167" t="s">
        <v>389</v>
      </c>
      <c r="B328" s="163">
        <f>SUM(B329:B345)</f>
        <v>6771</v>
      </c>
      <c r="C328" s="163">
        <f>SUM(C329:C345)</f>
        <v>7123</v>
      </c>
      <c r="D328" s="163">
        <f>SUM(D329:D345)</f>
        <v>352</v>
      </c>
      <c r="E328" s="164">
        <f t="shared" si="13"/>
        <v>5.198641264215035</v>
      </c>
      <c r="F328" s="165">
        <f>SUM(F329:F345)</f>
        <v>11204</v>
      </c>
      <c r="G328" s="166">
        <f>SUM(G329:G345)</f>
        <v>4081</v>
      </c>
    </row>
    <row r="329" spans="1:7" ht="20.25" customHeight="1">
      <c r="A329" s="171" t="s">
        <v>390</v>
      </c>
      <c r="B329" s="172">
        <v>220</v>
      </c>
      <c r="C329" s="172">
        <v>233</v>
      </c>
      <c r="D329" s="174">
        <f t="shared" si="16"/>
        <v>13</v>
      </c>
      <c r="E329" s="164">
        <f t="shared" si="13"/>
        <v>5.909090909090909</v>
      </c>
      <c r="F329" s="168">
        <f t="shared" si="14"/>
        <v>233</v>
      </c>
      <c r="G329" s="175"/>
    </row>
    <row r="330" spans="1:7" ht="20.25" customHeight="1">
      <c r="A330" s="184" t="s">
        <v>391</v>
      </c>
      <c r="B330" s="172"/>
      <c r="C330" s="172">
        <v>20</v>
      </c>
      <c r="D330" s="174">
        <f t="shared" si="16"/>
        <v>20</v>
      </c>
      <c r="E330" s="164"/>
      <c r="F330" s="168">
        <f t="shared" si="14"/>
        <v>20</v>
      </c>
      <c r="G330" s="175"/>
    </row>
    <row r="331" spans="1:7" ht="20.25" customHeight="1">
      <c r="A331" s="171" t="s">
        <v>392</v>
      </c>
      <c r="B331" s="172">
        <v>1707</v>
      </c>
      <c r="C331" s="172">
        <v>1270</v>
      </c>
      <c r="D331" s="174">
        <f t="shared" si="16"/>
        <v>-437</v>
      </c>
      <c r="E331" s="164">
        <f>D331/B331*100</f>
        <v>-25.600468658465143</v>
      </c>
      <c r="F331" s="168">
        <f t="shared" si="14"/>
        <v>1270</v>
      </c>
      <c r="G331" s="175"/>
    </row>
    <row r="332" spans="1:7" ht="20.25" customHeight="1">
      <c r="A332" s="171" t="s">
        <v>393</v>
      </c>
      <c r="B332" s="172"/>
      <c r="C332" s="172"/>
      <c r="D332" s="174">
        <f t="shared" si="16"/>
        <v>0</v>
      </c>
      <c r="E332" s="164"/>
      <c r="F332" s="168">
        <f aca="true" t="shared" si="17" ref="F332:F396">C332+G332</f>
        <v>0</v>
      </c>
      <c r="G332" s="175"/>
    </row>
    <row r="333" spans="1:7" ht="20.25" customHeight="1">
      <c r="A333" s="171" t="s">
        <v>394</v>
      </c>
      <c r="B333" s="172"/>
      <c r="C333" s="172"/>
      <c r="D333" s="174">
        <f t="shared" si="16"/>
        <v>0</v>
      </c>
      <c r="E333" s="164"/>
      <c r="F333" s="168">
        <f t="shared" si="17"/>
        <v>0</v>
      </c>
      <c r="G333" s="175"/>
    </row>
    <row r="334" spans="1:7" ht="20.25" customHeight="1">
      <c r="A334" s="171" t="s">
        <v>395</v>
      </c>
      <c r="B334" s="172"/>
      <c r="C334" s="172"/>
      <c r="D334" s="174">
        <f t="shared" si="16"/>
        <v>0</v>
      </c>
      <c r="E334" s="164"/>
      <c r="F334" s="168">
        <f t="shared" si="17"/>
        <v>0</v>
      </c>
      <c r="G334" s="175"/>
    </row>
    <row r="335" spans="1:7" ht="20.25" customHeight="1">
      <c r="A335" s="171" t="s">
        <v>396</v>
      </c>
      <c r="B335" s="172"/>
      <c r="C335" s="172"/>
      <c r="D335" s="174">
        <f t="shared" si="16"/>
        <v>0</v>
      </c>
      <c r="E335" s="164"/>
      <c r="F335" s="168">
        <f t="shared" si="17"/>
        <v>0</v>
      </c>
      <c r="G335" s="175"/>
    </row>
    <row r="336" spans="1:7" ht="20.25" customHeight="1">
      <c r="A336" s="171" t="s">
        <v>397</v>
      </c>
      <c r="B336" s="172"/>
      <c r="C336" s="172"/>
      <c r="D336" s="174">
        <f t="shared" si="16"/>
        <v>0</v>
      </c>
      <c r="E336" s="164"/>
      <c r="F336" s="168">
        <f t="shared" si="17"/>
        <v>0</v>
      </c>
      <c r="G336" s="175"/>
    </row>
    <row r="337" spans="1:7" ht="20.25" customHeight="1">
      <c r="A337" s="171" t="s">
        <v>398</v>
      </c>
      <c r="B337" s="172"/>
      <c r="C337" s="172"/>
      <c r="D337" s="174">
        <f t="shared" si="16"/>
        <v>0</v>
      </c>
      <c r="E337" s="164"/>
      <c r="F337" s="168">
        <f t="shared" si="17"/>
        <v>0</v>
      </c>
      <c r="G337" s="175"/>
    </row>
    <row r="338" spans="1:7" ht="20.25" customHeight="1">
      <c r="A338" s="171" t="s">
        <v>399</v>
      </c>
      <c r="B338" s="172"/>
      <c r="C338" s="172"/>
      <c r="D338" s="174">
        <f t="shared" si="16"/>
        <v>0</v>
      </c>
      <c r="E338" s="164"/>
      <c r="F338" s="168">
        <f t="shared" si="17"/>
        <v>0</v>
      </c>
      <c r="G338" s="175"/>
    </row>
    <row r="339" spans="1:7" ht="20.25" customHeight="1">
      <c r="A339" s="171" t="s">
        <v>400</v>
      </c>
      <c r="B339" s="172">
        <v>515</v>
      </c>
      <c r="C339" s="172"/>
      <c r="D339" s="174">
        <f t="shared" si="16"/>
        <v>-515</v>
      </c>
      <c r="E339" s="164">
        <f>D339/B339*100</f>
        <v>-100</v>
      </c>
      <c r="F339" s="168">
        <f t="shared" si="17"/>
        <v>532</v>
      </c>
      <c r="G339" s="175">
        <v>532</v>
      </c>
    </row>
    <row r="340" spans="1:7" ht="20.25" customHeight="1">
      <c r="A340" s="171" t="s">
        <v>401</v>
      </c>
      <c r="B340" s="172">
        <v>416</v>
      </c>
      <c r="C340" s="172"/>
      <c r="D340" s="174">
        <f t="shared" si="16"/>
        <v>-416</v>
      </c>
      <c r="E340" s="164">
        <f>D340/B340*100</f>
        <v>-100</v>
      </c>
      <c r="F340" s="168">
        <f t="shared" si="17"/>
        <v>0</v>
      </c>
      <c r="G340" s="175"/>
    </row>
    <row r="341" spans="1:7" ht="20.25" customHeight="1">
      <c r="A341" s="199" t="s">
        <v>402</v>
      </c>
      <c r="B341" s="172"/>
      <c r="C341" s="172">
        <v>771</v>
      </c>
      <c r="D341" s="174">
        <f t="shared" si="16"/>
        <v>771</v>
      </c>
      <c r="E341" s="164"/>
      <c r="F341" s="168">
        <f t="shared" si="17"/>
        <v>771</v>
      </c>
      <c r="G341" s="175"/>
    </row>
    <row r="342" spans="1:7" ht="20.25" customHeight="1">
      <c r="A342" s="199" t="s">
        <v>403</v>
      </c>
      <c r="B342" s="172"/>
      <c r="C342" s="172">
        <v>400</v>
      </c>
      <c r="D342" s="174">
        <f t="shared" si="16"/>
        <v>400</v>
      </c>
      <c r="E342" s="164"/>
      <c r="F342" s="168">
        <f t="shared" si="17"/>
        <v>400</v>
      </c>
      <c r="G342" s="175"/>
    </row>
    <row r="343" spans="1:7" ht="20.25" customHeight="1">
      <c r="A343" s="171" t="s">
        <v>404</v>
      </c>
      <c r="B343" s="172">
        <v>3894</v>
      </c>
      <c r="C343" s="172">
        <v>4401</v>
      </c>
      <c r="D343" s="174">
        <f t="shared" si="16"/>
        <v>507</v>
      </c>
      <c r="E343" s="164">
        <f>D343/B343*100</f>
        <v>13.020030816640988</v>
      </c>
      <c r="F343" s="168">
        <f t="shared" si="17"/>
        <v>4401</v>
      </c>
      <c r="G343" s="175"/>
    </row>
    <row r="344" spans="1:7" ht="20.25" customHeight="1">
      <c r="A344" s="194" t="s">
        <v>405</v>
      </c>
      <c r="B344" s="172"/>
      <c r="C344" s="172"/>
      <c r="D344" s="174">
        <f t="shared" si="16"/>
        <v>0</v>
      </c>
      <c r="E344" s="164"/>
      <c r="F344" s="168">
        <f t="shared" si="17"/>
        <v>3549</v>
      </c>
      <c r="G344" s="175">
        <v>3549</v>
      </c>
    </row>
    <row r="345" spans="1:7" ht="20.25" customHeight="1">
      <c r="A345" s="171" t="s">
        <v>406</v>
      </c>
      <c r="B345" s="172">
        <v>19</v>
      </c>
      <c r="C345" s="172">
        <v>28</v>
      </c>
      <c r="D345" s="174">
        <f t="shared" si="16"/>
        <v>9</v>
      </c>
      <c r="E345" s="164">
        <f>D345/B345*100</f>
        <v>47.368421052631575</v>
      </c>
      <c r="F345" s="168">
        <f t="shared" si="17"/>
        <v>28</v>
      </c>
      <c r="G345" s="175"/>
    </row>
    <row r="346" spans="1:7" ht="20.25" customHeight="1">
      <c r="A346" s="167" t="s">
        <v>407</v>
      </c>
      <c r="B346" s="163">
        <f>SUM(B347:B356)</f>
        <v>1782</v>
      </c>
      <c r="C346" s="163">
        <f>SUM(C347:C356)</f>
        <v>4486</v>
      </c>
      <c r="D346" s="163">
        <f>SUM(D347:D356)</f>
        <v>2704</v>
      </c>
      <c r="E346" s="164">
        <f>D346/B346*100</f>
        <v>151.73961840628508</v>
      </c>
      <c r="F346" s="165">
        <f>SUM(F347:F356)</f>
        <v>9142</v>
      </c>
      <c r="G346" s="166">
        <f>SUM(G347:G356)</f>
        <v>4656</v>
      </c>
    </row>
    <row r="347" spans="1:7" ht="20.25" customHeight="1">
      <c r="A347" s="171" t="s">
        <v>408</v>
      </c>
      <c r="B347" s="172">
        <v>389</v>
      </c>
      <c r="C347" s="172">
        <v>383</v>
      </c>
      <c r="D347" s="174">
        <f t="shared" si="16"/>
        <v>-6</v>
      </c>
      <c r="E347" s="164">
        <f>D347/B347*100</f>
        <v>-1.5424164524421593</v>
      </c>
      <c r="F347" s="168">
        <f t="shared" si="17"/>
        <v>383</v>
      </c>
      <c r="G347" s="175"/>
    </row>
    <row r="348" spans="1:7" ht="20.25" customHeight="1">
      <c r="A348" s="184" t="s">
        <v>409</v>
      </c>
      <c r="B348" s="172">
        <v>1393</v>
      </c>
      <c r="C348" s="172">
        <v>3923</v>
      </c>
      <c r="D348" s="174">
        <f t="shared" si="16"/>
        <v>2530</v>
      </c>
      <c r="E348" s="164">
        <f>D348/B348*100</f>
        <v>181.6223977027997</v>
      </c>
      <c r="F348" s="168">
        <f t="shared" si="17"/>
        <v>3923</v>
      </c>
      <c r="G348" s="175"/>
    </row>
    <row r="349" spans="1:7" ht="20.25" customHeight="1">
      <c r="A349" s="171" t="s">
        <v>410</v>
      </c>
      <c r="B349" s="172"/>
      <c r="C349" s="172"/>
      <c r="D349" s="174">
        <f t="shared" si="16"/>
        <v>0</v>
      </c>
      <c r="E349" s="164"/>
      <c r="F349" s="168">
        <f t="shared" si="17"/>
        <v>770</v>
      </c>
      <c r="G349" s="175">
        <v>770</v>
      </c>
    </row>
    <row r="350" spans="1:7" ht="20.25" customHeight="1">
      <c r="A350" s="171" t="s">
        <v>411</v>
      </c>
      <c r="B350" s="172"/>
      <c r="C350" s="172"/>
      <c r="D350" s="174"/>
      <c r="E350" s="164"/>
      <c r="F350" s="168">
        <f t="shared" si="17"/>
        <v>100</v>
      </c>
      <c r="G350" s="175">
        <v>100</v>
      </c>
    </row>
    <row r="351" spans="1:7" ht="20.25" customHeight="1">
      <c r="A351" s="195" t="s">
        <v>412</v>
      </c>
      <c r="B351" s="172"/>
      <c r="C351" s="172"/>
      <c r="D351" s="174">
        <f t="shared" si="16"/>
        <v>0</v>
      </c>
      <c r="E351" s="164"/>
      <c r="F351" s="168">
        <f t="shared" si="17"/>
        <v>0</v>
      </c>
      <c r="G351" s="175"/>
    </row>
    <row r="352" spans="1:7" ht="20.25" customHeight="1">
      <c r="A352" s="194" t="s">
        <v>413</v>
      </c>
      <c r="B352" s="172"/>
      <c r="C352" s="172"/>
      <c r="D352" s="174">
        <f t="shared" si="16"/>
        <v>0</v>
      </c>
      <c r="E352" s="164"/>
      <c r="F352" s="168">
        <f t="shared" si="17"/>
        <v>2650</v>
      </c>
      <c r="G352" s="175">
        <v>2650</v>
      </c>
    </row>
    <row r="353" spans="1:7" ht="20.25" customHeight="1">
      <c r="A353" s="194" t="s">
        <v>414</v>
      </c>
      <c r="B353" s="172"/>
      <c r="C353" s="172">
        <v>180</v>
      </c>
      <c r="D353" s="174">
        <f t="shared" si="16"/>
        <v>180</v>
      </c>
      <c r="E353" s="164"/>
      <c r="F353" s="168">
        <f t="shared" si="17"/>
        <v>180</v>
      </c>
      <c r="G353" s="175"/>
    </row>
    <row r="354" spans="1:7" ht="20.25" customHeight="1">
      <c r="A354" s="194" t="s">
        <v>415</v>
      </c>
      <c r="B354" s="172"/>
      <c r="C354" s="172"/>
      <c r="D354" s="174">
        <f t="shared" si="16"/>
        <v>0</v>
      </c>
      <c r="E354" s="164"/>
      <c r="F354" s="168">
        <f t="shared" si="17"/>
        <v>0</v>
      </c>
      <c r="G354" s="175"/>
    </row>
    <row r="355" spans="1:7" ht="20.25" customHeight="1">
      <c r="A355" s="194" t="s">
        <v>416</v>
      </c>
      <c r="B355" s="172"/>
      <c r="C355" s="172"/>
      <c r="D355" s="174">
        <f t="shared" si="16"/>
        <v>0</v>
      </c>
      <c r="E355" s="164"/>
      <c r="F355" s="168">
        <f t="shared" si="17"/>
        <v>120</v>
      </c>
      <c r="G355" s="175">
        <v>120</v>
      </c>
    </row>
    <row r="356" spans="1:7" ht="20.25" customHeight="1">
      <c r="A356" s="171" t="s">
        <v>417</v>
      </c>
      <c r="B356" s="172"/>
      <c r="C356" s="172"/>
      <c r="D356" s="174">
        <f t="shared" si="16"/>
        <v>0</v>
      </c>
      <c r="E356" s="164"/>
      <c r="F356" s="168">
        <f t="shared" si="17"/>
        <v>1016</v>
      </c>
      <c r="G356" s="175">
        <v>1016</v>
      </c>
    </row>
    <row r="357" spans="1:7" ht="20.25" customHeight="1">
      <c r="A357" s="167" t="s">
        <v>418</v>
      </c>
      <c r="B357" s="163">
        <f>SUM(B358:B370)</f>
        <v>5540</v>
      </c>
      <c r="C357" s="163">
        <f>SUM(C358:C370)</f>
        <v>7863</v>
      </c>
      <c r="D357" s="163">
        <f>SUM(D358:D370)</f>
        <v>2323</v>
      </c>
      <c r="E357" s="164">
        <f>D357/B357*100</f>
        <v>41.931407942238266</v>
      </c>
      <c r="F357" s="165">
        <f>SUM(F358:F370)</f>
        <v>8739</v>
      </c>
      <c r="G357" s="166">
        <f>SUM(G358:G370)</f>
        <v>876</v>
      </c>
    </row>
    <row r="358" spans="1:7" ht="20.25" customHeight="1">
      <c r="A358" s="171" t="s">
        <v>419</v>
      </c>
      <c r="B358" s="172">
        <v>56</v>
      </c>
      <c r="C358" s="172">
        <v>54</v>
      </c>
      <c r="D358" s="174">
        <f t="shared" si="16"/>
        <v>-2</v>
      </c>
      <c r="E358" s="164">
        <f>D358/B358*100</f>
        <v>-3.571428571428571</v>
      </c>
      <c r="F358" s="168">
        <f t="shared" si="17"/>
        <v>54</v>
      </c>
      <c r="G358" s="175"/>
    </row>
    <row r="359" spans="1:7" ht="20.25" customHeight="1">
      <c r="A359" s="171" t="s">
        <v>420</v>
      </c>
      <c r="B359" s="172">
        <v>446</v>
      </c>
      <c r="C359" s="172">
        <v>566</v>
      </c>
      <c r="D359" s="174">
        <f t="shared" si="16"/>
        <v>120</v>
      </c>
      <c r="E359" s="164">
        <f>D359/B359*100</f>
        <v>26.905829596412556</v>
      </c>
      <c r="F359" s="168">
        <f t="shared" si="17"/>
        <v>566</v>
      </c>
      <c r="G359" s="175"/>
    </row>
    <row r="360" spans="1:7" ht="20.25" customHeight="1">
      <c r="A360" s="171" t="s">
        <v>421</v>
      </c>
      <c r="B360" s="172"/>
      <c r="C360" s="172"/>
      <c r="D360" s="174">
        <f t="shared" si="16"/>
        <v>0</v>
      </c>
      <c r="E360" s="164"/>
      <c r="F360" s="168">
        <f t="shared" si="17"/>
        <v>0</v>
      </c>
      <c r="G360" s="175"/>
    </row>
    <row r="361" spans="1:7" ht="20.25" customHeight="1">
      <c r="A361" s="171" t="s">
        <v>422</v>
      </c>
      <c r="B361" s="172">
        <v>4927</v>
      </c>
      <c r="C361" s="172">
        <v>7240</v>
      </c>
      <c r="D361" s="174">
        <f t="shared" si="16"/>
        <v>2313</v>
      </c>
      <c r="E361" s="164">
        <f>D361/B361*100</f>
        <v>46.94540288207835</v>
      </c>
      <c r="F361" s="168">
        <f t="shared" si="17"/>
        <v>7430</v>
      </c>
      <c r="G361" s="175">
        <v>190</v>
      </c>
    </row>
    <row r="362" spans="1:7" ht="20.25" customHeight="1">
      <c r="A362" s="183" t="s">
        <v>423</v>
      </c>
      <c r="B362" s="172">
        <v>3</v>
      </c>
      <c r="C362" s="172">
        <v>3</v>
      </c>
      <c r="D362" s="174">
        <f t="shared" si="16"/>
        <v>0</v>
      </c>
      <c r="E362" s="164">
        <f>D362/B362*100</f>
        <v>0</v>
      </c>
      <c r="F362" s="168">
        <f t="shared" si="17"/>
        <v>3</v>
      </c>
      <c r="G362" s="175"/>
    </row>
    <row r="363" spans="1:7" ht="20.25" customHeight="1">
      <c r="A363" s="171" t="s">
        <v>424</v>
      </c>
      <c r="B363" s="172"/>
      <c r="C363" s="172"/>
      <c r="D363" s="174">
        <f t="shared" si="16"/>
        <v>0</v>
      </c>
      <c r="E363" s="164"/>
      <c r="F363" s="168">
        <f t="shared" si="17"/>
        <v>534</v>
      </c>
      <c r="G363" s="175">
        <v>534</v>
      </c>
    </row>
    <row r="364" spans="1:7" ht="20.25" customHeight="1">
      <c r="A364" s="171" t="s">
        <v>425</v>
      </c>
      <c r="B364" s="172">
        <v>45</v>
      </c>
      <c r="C364" s="172"/>
      <c r="D364" s="174">
        <f t="shared" si="16"/>
        <v>-45</v>
      </c>
      <c r="E364" s="164">
        <f>D364/B364*100</f>
        <v>-100</v>
      </c>
      <c r="F364" s="168">
        <f t="shared" si="17"/>
        <v>0</v>
      </c>
      <c r="G364" s="175"/>
    </row>
    <row r="365" spans="1:7" ht="20.25" customHeight="1">
      <c r="A365" s="171" t="s">
        <v>426</v>
      </c>
      <c r="B365" s="172"/>
      <c r="C365" s="172"/>
      <c r="D365" s="174">
        <f t="shared" si="16"/>
        <v>0</v>
      </c>
      <c r="E365" s="164"/>
      <c r="F365" s="168">
        <f t="shared" si="17"/>
        <v>87</v>
      </c>
      <c r="G365" s="175">
        <v>87</v>
      </c>
    </row>
    <row r="366" spans="1:7" ht="20.25" customHeight="1">
      <c r="A366" s="171" t="s">
        <v>427</v>
      </c>
      <c r="B366" s="172"/>
      <c r="C366" s="172"/>
      <c r="D366" s="174">
        <f t="shared" si="16"/>
        <v>0</v>
      </c>
      <c r="E366" s="164"/>
      <c r="F366" s="168">
        <f t="shared" si="17"/>
        <v>0</v>
      </c>
      <c r="G366" s="175"/>
    </row>
    <row r="367" spans="1:7" ht="20.25" customHeight="1">
      <c r="A367" s="171" t="s">
        <v>428</v>
      </c>
      <c r="B367" s="172">
        <v>60</v>
      </c>
      <c r="C367" s="172"/>
      <c r="D367" s="174">
        <f t="shared" si="16"/>
        <v>-60</v>
      </c>
      <c r="E367" s="164">
        <f>D367/B367*100</f>
        <v>-100</v>
      </c>
      <c r="F367" s="168">
        <f t="shared" si="17"/>
        <v>0</v>
      </c>
      <c r="G367" s="175"/>
    </row>
    <row r="368" spans="1:7" ht="20.25" customHeight="1">
      <c r="A368" s="171" t="s">
        <v>429</v>
      </c>
      <c r="B368" s="172"/>
      <c r="C368" s="172"/>
      <c r="D368" s="174">
        <f t="shared" si="16"/>
        <v>0</v>
      </c>
      <c r="E368" s="164"/>
      <c r="F368" s="168">
        <f t="shared" si="17"/>
        <v>0</v>
      </c>
      <c r="G368" s="175"/>
    </row>
    <row r="369" spans="1:7" ht="20.25" customHeight="1">
      <c r="A369" s="171" t="s">
        <v>430</v>
      </c>
      <c r="B369" s="172"/>
      <c r="C369" s="172"/>
      <c r="D369" s="174">
        <f t="shared" si="16"/>
        <v>0</v>
      </c>
      <c r="E369" s="164"/>
      <c r="F369" s="168">
        <f t="shared" si="17"/>
        <v>65</v>
      </c>
      <c r="G369" s="175">
        <v>65</v>
      </c>
    </row>
    <row r="370" spans="1:7" ht="20.25" customHeight="1">
      <c r="A370" s="171" t="s">
        <v>431</v>
      </c>
      <c r="B370" s="172">
        <v>3</v>
      </c>
      <c r="C370" s="172"/>
      <c r="D370" s="174">
        <f t="shared" si="16"/>
        <v>-3</v>
      </c>
      <c r="E370" s="164">
        <f>D370/B370*100</f>
        <v>-100</v>
      </c>
      <c r="F370" s="168">
        <f t="shared" si="17"/>
        <v>0</v>
      </c>
      <c r="G370" s="175"/>
    </row>
    <row r="371" spans="1:7" ht="20.25" customHeight="1">
      <c r="A371" s="167" t="s">
        <v>432</v>
      </c>
      <c r="B371" s="163">
        <f>SUM(B372:B375)</f>
        <v>41</v>
      </c>
      <c r="C371" s="163">
        <f>SUM(C372:C375)</f>
        <v>0</v>
      </c>
      <c r="D371" s="163">
        <f>SUM(D372:D375)</f>
        <v>-41</v>
      </c>
      <c r="E371" s="164">
        <f>D371/B371*100</f>
        <v>-100</v>
      </c>
      <c r="F371" s="165">
        <f>SUM(F372:F375)</f>
        <v>5614</v>
      </c>
      <c r="G371" s="166">
        <f>SUM(G372:G375)</f>
        <v>5614</v>
      </c>
    </row>
    <row r="372" spans="1:7" ht="20.25" customHeight="1">
      <c r="A372" s="171" t="s">
        <v>433</v>
      </c>
      <c r="B372" s="172">
        <v>41</v>
      </c>
      <c r="C372" s="172"/>
      <c r="D372" s="174">
        <f t="shared" si="16"/>
        <v>-41</v>
      </c>
      <c r="E372" s="164">
        <f>D372/B372*100</f>
        <v>-100</v>
      </c>
      <c r="F372" s="168">
        <f t="shared" si="17"/>
        <v>0</v>
      </c>
      <c r="G372" s="175"/>
    </row>
    <row r="373" spans="1:7" ht="20.25" customHeight="1">
      <c r="A373" s="195" t="s">
        <v>434</v>
      </c>
      <c r="B373" s="174"/>
      <c r="C373" s="172"/>
      <c r="D373" s="174">
        <f t="shared" si="16"/>
        <v>0</v>
      </c>
      <c r="E373" s="164"/>
      <c r="F373" s="168">
        <f t="shared" si="17"/>
        <v>0</v>
      </c>
      <c r="G373" s="175"/>
    </row>
    <row r="374" spans="1:7" ht="20.25" customHeight="1">
      <c r="A374" s="195" t="s">
        <v>435</v>
      </c>
      <c r="B374" s="174"/>
      <c r="C374" s="172"/>
      <c r="D374" s="174">
        <f t="shared" si="16"/>
        <v>0</v>
      </c>
      <c r="E374" s="164"/>
      <c r="F374" s="168">
        <f t="shared" si="17"/>
        <v>0</v>
      </c>
      <c r="G374" s="175"/>
    </row>
    <row r="375" spans="1:7" ht="20.25" customHeight="1">
      <c r="A375" s="194" t="s">
        <v>436</v>
      </c>
      <c r="B375" s="174"/>
      <c r="C375" s="172"/>
      <c r="D375" s="174">
        <f t="shared" si="16"/>
        <v>0</v>
      </c>
      <c r="E375" s="164"/>
      <c r="F375" s="168">
        <f t="shared" si="17"/>
        <v>5614</v>
      </c>
      <c r="G375" s="175">
        <v>5614</v>
      </c>
    </row>
    <row r="376" spans="1:7" ht="20.25" customHeight="1">
      <c r="A376" s="167" t="s">
        <v>437</v>
      </c>
      <c r="B376" s="163">
        <f>SUM(B377:B379)</f>
        <v>20</v>
      </c>
      <c r="C376" s="163">
        <f>SUM(C377:C379)</f>
        <v>0</v>
      </c>
      <c r="D376" s="163">
        <f>SUM(D377:D379)</f>
        <v>-20</v>
      </c>
      <c r="E376" s="164">
        <f>D376/B376*100</f>
        <v>-100</v>
      </c>
      <c r="F376" s="168">
        <f t="shared" si="17"/>
        <v>0</v>
      </c>
      <c r="G376" s="175"/>
    </row>
    <row r="377" spans="1:7" ht="20.25" customHeight="1">
      <c r="A377" s="194" t="s">
        <v>438</v>
      </c>
      <c r="B377" s="174"/>
      <c r="C377" s="172"/>
      <c r="D377" s="174">
        <f t="shared" si="16"/>
        <v>0</v>
      </c>
      <c r="E377" s="164"/>
      <c r="F377" s="168">
        <f t="shared" si="17"/>
        <v>0</v>
      </c>
      <c r="G377" s="175"/>
    </row>
    <row r="378" spans="1:7" ht="20.25" customHeight="1">
      <c r="A378" s="194" t="s">
        <v>439</v>
      </c>
      <c r="B378" s="174"/>
      <c r="C378" s="172"/>
      <c r="D378" s="174">
        <f t="shared" si="16"/>
        <v>0</v>
      </c>
      <c r="E378" s="164"/>
      <c r="F378" s="168">
        <f t="shared" si="17"/>
        <v>0</v>
      </c>
      <c r="G378" s="175"/>
    </row>
    <row r="379" spans="1:7" ht="20.25" customHeight="1">
      <c r="A379" s="171" t="s">
        <v>440</v>
      </c>
      <c r="B379" s="174">
        <v>20</v>
      </c>
      <c r="C379" s="172"/>
      <c r="D379" s="174">
        <f t="shared" si="16"/>
        <v>-20</v>
      </c>
      <c r="E379" s="164">
        <f>D379/B379*100</f>
        <v>-100</v>
      </c>
      <c r="F379" s="168">
        <f t="shared" si="17"/>
        <v>0</v>
      </c>
      <c r="G379" s="175"/>
    </row>
    <row r="380" spans="1:7" ht="20.25" customHeight="1">
      <c r="A380" s="167" t="s">
        <v>441</v>
      </c>
      <c r="B380" s="163">
        <f>SUM(B381:B386)</f>
        <v>1573</v>
      </c>
      <c r="C380" s="163">
        <f>SUM(C381:C386)</f>
        <v>2176</v>
      </c>
      <c r="D380" s="163">
        <f>SUM(D381:D386)</f>
        <v>603</v>
      </c>
      <c r="E380" s="164">
        <f>D380/B380*100</f>
        <v>38.33439287984742</v>
      </c>
      <c r="F380" s="165">
        <f>SUM(F381:F386)</f>
        <v>6465</v>
      </c>
      <c r="G380" s="166">
        <f>SUM(G381:G386)</f>
        <v>4289</v>
      </c>
    </row>
    <row r="381" spans="1:7" ht="20.25" customHeight="1">
      <c r="A381" s="171" t="s">
        <v>442</v>
      </c>
      <c r="B381" s="172"/>
      <c r="C381" s="172">
        <v>600</v>
      </c>
      <c r="D381" s="174">
        <f t="shared" si="16"/>
        <v>600</v>
      </c>
      <c r="E381" s="164"/>
      <c r="F381" s="168">
        <f t="shared" si="17"/>
        <v>3854</v>
      </c>
      <c r="G381" s="175">
        <v>3254</v>
      </c>
    </row>
    <row r="382" spans="1:7" ht="20.25" customHeight="1">
      <c r="A382" s="194" t="s">
        <v>443</v>
      </c>
      <c r="B382" s="172"/>
      <c r="C382" s="172"/>
      <c r="D382" s="174">
        <f t="shared" si="16"/>
        <v>0</v>
      </c>
      <c r="E382" s="164"/>
      <c r="F382" s="168">
        <f t="shared" si="17"/>
        <v>0</v>
      </c>
      <c r="G382" s="175"/>
    </row>
    <row r="383" spans="1:7" ht="20.25" customHeight="1">
      <c r="A383" s="171" t="s">
        <v>444</v>
      </c>
      <c r="B383" s="172">
        <v>1271</v>
      </c>
      <c r="C383" s="172">
        <v>1576</v>
      </c>
      <c r="D383" s="174">
        <f t="shared" si="16"/>
        <v>305</v>
      </c>
      <c r="E383" s="164">
        <f>D383/B383*100</f>
        <v>23.996852871754523</v>
      </c>
      <c r="F383" s="168">
        <f t="shared" si="17"/>
        <v>1576</v>
      </c>
      <c r="G383" s="175"/>
    </row>
    <row r="384" spans="1:7" ht="20.25" customHeight="1">
      <c r="A384" s="171" t="s">
        <v>445</v>
      </c>
      <c r="B384" s="172">
        <v>4</v>
      </c>
      <c r="C384" s="172"/>
      <c r="D384" s="174">
        <f t="shared" si="16"/>
        <v>-4</v>
      </c>
      <c r="E384" s="164">
        <f>D384/B384*100</f>
        <v>-100</v>
      </c>
      <c r="F384" s="168">
        <f t="shared" si="17"/>
        <v>1035</v>
      </c>
      <c r="G384" s="175">
        <v>1035</v>
      </c>
    </row>
    <row r="385" spans="1:7" ht="20.25" customHeight="1">
      <c r="A385" s="194" t="s">
        <v>446</v>
      </c>
      <c r="B385" s="172">
        <v>112</v>
      </c>
      <c r="C385" s="172"/>
      <c r="D385" s="174">
        <f t="shared" si="16"/>
        <v>-112</v>
      </c>
      <c r="E385" s="164">
        <f>D385/B385*100</f>
        <v>-100</v>
      </c>
      <c r="F385" s="168">
        <f t="shared" si="17"/>
        <v>0</v>
      </c>
      <c r="G385" s="175"/>
    </row>
    <row r="386" spans="1:7" ht="20.25" customHeight="1">
      <c r="A386" s="194" t="s">
        <v>447</v>
      </c>
      <c r="B386" s="172">
        <v>186</v>
      </c>
      <c r="C386" s="172"/>
      <c r="D386" s="174">
        <f t="shared" si="16"/>
        <v>-186</v>
      </c>
      <c r="E386" s="164">
        <f>D386/B386*100</f>
        <v>-100</v>
      </c>
      <c r="F386" s="168">
        <f t="shared" si="17"/>
        <v>0</v>
      </c>
      <c r="G386" s="175"/>
    </row>
    <row r="387" spans="1:7" ht="20.25" customHeight="1">
      <c r="A387" s="200" t="s">
        <v>448</v>
      </c>
      <c r="B387" s="189">
        <f>SUM(B388:B391)</f>
        <v>288</v>
      </c>
      <c r="C387" s="189">
        <f>SUM(C388:C391)</f>
        <v>260</v>
      </c>
      <c r="D387" s="189">
        <f>SUM(D388:D391)</f>
        <v>-28</v>
      </c>
      <c r="E387" s="164">
        <f>D387/B387*100</f>
        <v>-9.722222222222223</v>
      </c>
      <c r="F387" s="192">
        <f>SUM(F388:F391)</f>
        <v>1131</v>
      </c>
      <c r="G387" s="193">
        <f>SUM(G388:G391)</f>
        <v>871</v>
      </c>
    </row>
    <row r="388" spans="1:7" ht="20.25" customHeight="1">
      <c r="A388" s="184" t="s">
        <v>449</v>
      </c>
      <c r="B388" s="189"/>
      <c r="C388" s="172">
        <v>10</v>
      </c>
      <c r="D388" s="174">
        <f t="shared" si="16"/>
        <v>10</v>
      </c>
      <c r="E388" s="164"/>
      <c r="F388" s="168">
        <f t="shared" si="17"/>
        <v>10</v>
      </c>
      <c r="G388" s="175"/>
    </row>
    <row r="389" spans="1:7" ht="20.25" customHeight="1">
      <c r="A389" s="194" t="s">
        <v>450</v>
      </c>
      <c r="B389" s="172">
        <v>247</v>
      </c>
      <c r="C389" s="172">
        <v>211</v>
      </c>
      <c r="D389" s="174">
        <f t="shared" si="16"/>
        <v>-36</v>
      </c>
      <c r="E389" s="164">
        <f>D389/B389*100</f>
        <v>-14.5748987854251</v>
      </c>
      <c r="F389" s="168">
        <f t="shared" si="17"/>
        <v>1071</v>
      </c>
      <c r="G389" s="175">
        <v>860</v>
      </c>
    </row>
    <row r="390" spans="1:7" ht="20.25" customHeight="1">
      <c r="A390" s="194" t="s">
        <v>451</v>
      </c>
      <c r="B390" s="172">
        <v>41</v>
      </c>
      <c r="C390" s="172">
        <v>39</v>
      </c>
      <c r="D390" s="174">
        <f t="shared" si="16"/>
        <v>-2</v>
      </c>
      <c r="E390" s="164">
        <f aca="true" t="shared" si="18" ref="E390:E452">D390/B390*100</f>
        <v>-4.878048780487805</v>
      </c>
      <c r="F390" s="168">
        <f t="shared" si="17"/>
        <v>39</v>
      </c>
      <c r="G390" s="175"/>
    </row>
    <row r="391" spans="1:7" ht="20.25" customHeight="1">
      <c r="A391" s="198" t="s">
        <v>452</v>
      </c>
      <c r="B391" s="172"/>
      <c r="C391" s="172"/>
      <c r="D391" s="174"/>
      <c r="E391" s="164"/>
      <c r="F391" s="168">
        <f t="shared" si="17"/>
        <v>11</v>
      </c>
      <c r="G391" s="175">
        <v>11</v>
      </c>
    </row>
    <row r="392" spans="1:7" ht="20.25" customHeight="1">
      <c r="A392" s="167" t="s">
        <v>453</v>
      </c>
      <c r="B392" s="163"/>
      <c r="C392" s="163"/>
      <c r="D392" s="174">
        <f t="shared" si="16"/>
        <v>0</v>
      </c>
      <c r="E392" s="164"/>
      <c r="F392" s="168">
        <f t="shared" si="17"/>
        <v>0</v>
      </c>
      <c r="G392" s="175"/>
    </row>
    <row r="393" spans="1:7" ht="20.25" customHeight="1">
      <c r="A393" s="171" t="s">
        <v>454</v>
      </c>
      <c r="B393" s="174"/>
      <c r="C393" s="172"/>
      <c r="D393" s="174">
        <f t="shared" si="16"/>
        <v>0</v>
      </c>
      <c r="E393" s="164"/>
      <c r="F393" s="168">
        <f t="shared" si="17"/>
        <v>0</v>
      </c>
      <c r="G393" s="175"/>
    </row>
    <row r="394" spans="1:7" ht="20.25" customHeight="1">
      <c r="A394" s="171" t="s">
        <v>455</v>
      </c>
      <c r="B394" s="174"/>
      <c r="C394" s="172"/>
      <c r="D394" s="174">
        <f t="shared" si="16"/>
        <v>0</v>
      </c>
      <c r="E394" s="164"/>
      <c r="F394" s="168">
        <f t="shared" si="17"/>
        <v>0</v>
      </c>
      <c r="G394" s="175"/>
    </row>
    <row r="395" spans="1:7" ht="20.25" customHeight="1">
      <c r="A395" s="167" t="s">
        <v>456</v>
      </c>
      <c r="B395" s="189">
        <f>B396</f>
        <v>0</v>
      </c>
      <c r="C395" s="189">
        <f>C396</f>
        <v>0</v>
      </c>
      <c r="D395" s="174">
        <f t="shared" si="16"/>
        <v>0</v>
      </c>
      <c r="E395" s="164"/>
      <c r="F395" s="168">
        <f t="shared" si="17"/>
        <v>0</v>
      </c>
      <c r="G395" s="175"/>
    </row>
    <row r="396" spans="1:7" ht="20.25" customHeight="1">
      <c r="A396" s="171" t="s">
        <v>457</v>
      </c>
      <c r="B396" s="174"/>
      <c r="C396" s="172"/>
      <c r="D396" s="174">
        <f t="shared" si="16"/>
        <v>0</v>
      </c>
      <c r="E396" s="164"/>
      <c r="F396" s="168">
        <f t="shared" si="17"/>
        <v>0</v>
      </c>
      <c r="G396" s="175"/>
    </row>
    <row r="397" spans="1:7" ht="20.25" customHeight="1">
      <c r="A397" s="167" t="s">
        <v>458</v>
      </c>
      <c r="B397" s="163">
        <f>B398+B403+B405</f>
        <v>77</v>
      </c>
      <c r="C397" s="163">
        <f>C398+C403+C405</f>
        <v>68</v>
      </c>
      <c r="D397" s="163">
        <f>D398+D403+D405</f>
        <v>-9</v>
      </c>
      <c r="E397" s="164">
        <f t="shared" si="18"/>
        <v>-11.688311688311687</v>
      </c>
      <c r="F397" s="165">
        <f>F398+F403+F405</f>
        <v>6584</v>
      </c>
      <c r="G397" s="166">
        <f>G398+G403+G405</f>
        <v>6516</v>
      </c>
    </row>
    <row r="398" spans="1:7" ht="20.25" customHeight="1">
      <c r="A398" s="167" t="s">
        <v>459</v>
      </c>
      <c r="B398" s="163">
        <f>SUM(B399:B402)</f>
        <v>77</v>
      </c>
      <c r="C398" s="163">
        <f>SUM(C399:C402)</f>
        <v>68</v>
      </c>
      <c r="D398" s="163">
        <f>SUM(D399:D402)</f>
        <v>-9</v>
      </c>
      <c r="E398" s="164">
        <f t="shared" si="18"/>
        <v>-11.688311688311687</v>
      </c>
      <c r="F398" s="168">
        <f aca="true" t="shared" si="19" ref="F398:F463">C398+G398</f>
        <v>68</v>
      </c>
      <c r="G398" s="175"/>
    </row>
    <row r="399" spans="1:7" ht="20.25" customHeight="1">
      <c r="A399" s="171" t="s">
        <v>460</v>
      </c>
      <c r="B399" s="172">
        <v>77</v>
      </c>
      <c r="C399" s="172">
        <v>68</v>
      </c>
      <c r="D399" s="174">
        <f t="shared" si="16"/>
        <v>-9</v>
      </c>
      <c r="E399" s="164">
        <f t="shared" si="18"/>
        <v>-11.688311688311687</v>
      </c>
      <c r="F399" s="168">
        <f t="shared" si="19"/>
        <v>68</v>
      </c>
      <c r="G399" s="175"/>
    </row>
    <row r="400" spans="1:7" ht="20.25" customHeight="1">
      <c r="A400" s="183" t="s">
        <v>461</v>
      </c>
      <c r="B400" s="174"/>
      <c r="C400" s="172"/>
      <c r="D400" s="174">
        <f>C400-B400</f>
        <v>0</v>
      </c>
      <c r="E400" s="164"/>
      <c r="F400" s="168">
        <f t="shared" si="19"/>
        <v>0</v>
      </c>
      <c r="G400" s="175"/>
    </row>
    <row r="401" spans="1:7" ht="20.25" customHeight="1">
      <c r="A401" s="183" t="s">
        <v>462</v>
      </c>
      <c r="B401" s="174"/>
      <c r="C401" s="172"/>
      <c r="D401" s="174">
        <f>C401-B401</f>
        <v>0</v>
      </c>
      <c r="E401" s="164"/>
      <c r="F401" s="168">
        <f t="shared" si="19"/>
        <v>0</v>
      </c>
      <c r="G401" s="175"/>
    </row>
    <row r="402" spans="1:7" ht="20.25" customHeight="1">
      <c r="A402" s="171" t="s">
        <v>463</v>
      </c>
      <c r="B402" s="174"/>
      <c r="C402" s="172"/>
      <c r="D402" s="174">
        <f>C402-B402</f>
        <v>0</v>
      </c>
      <c r="E402" s="164"/>
      <c r="F402" s="168">
        <f t="shared" si="19"/>
        <v>0</v>
      </c>
      <c r="G402" s="175"/>
    </row>
    <row r="403" spans="1:7" ht="20.25" customHeight="1">
      <c r="A403" s="201" t="s">
        <v>464</v>
      </c>
      <c r="B403" s="174">
        <f>B404</f>
        <v>0</v>
      </c>
      <c r="C403" s="174">
        <f>C404</f>
        <v>0</v>
      </c>
      <c r="D403" s="174">
        <f>D404</f>
        <v>0</v>
      </c>
      <c r="E403" s="164"/>
      <c r="F403" s="202">
        <f>F404</f>
        <v>6046</v>
      </c>
      <c r="G403" s="203">
        <f>G404</f>
        <v>6046</v>
      </c>
    </row>
    <row r="404" spans="1:7" ht="20.25" customHeight="1">
      <c r="A404" s="204" t="s">
        <v>465</v>
      </c>
      <c r="B404" s="174"/>
      <c r="C404" s="172"/>
      <c r="D404" s="174"/>
      <c r="E404" s="164"/>
      <c r="F404" s="168">
        <f t="shared" si="19"/>
        <v>6046</v>
      </c>
      <c r="G404" s="175">
        <v>6046</v>
      </c>
    </row>
    <row r="405" spans="1:7" ht="20.25" customHeight="1">
      <c r="A405" s="167" t="s">
        <v>466</v>
      </c>
      <c r="B405" s="163">
        <f>B406</f>
        <v>0</v>
      </c>
      <c r="C405" s="163">
        <f>C406</f>
        <v>0</v>
      </c>
      <c r="D405" s="163">
        <f>D406</f>
        <v>0</v>
      </c>
      <c r="E405" s="164"/>
      <c r="F405" s="165">
        <f>F406</f>
        <v>470</v>
      </c>
      <c r="G405" s="166">
        <f>G406</f>
        <v>470</v>
      </c>
    </row>
    <row r="406" spans="1:7" ht="20.25" customHeight="1">
      <c r="A406" s="171" t="s">
        <v>467</v>
      </c>
      <c r="B406" s="174"/>
      <c r="C406" s="172"/>
      <c r="D406" s="174"/>
      <c r="E406" s="164"/>
      <c r="F406" s="168">
        <f t="shared" si="19"/>
        <v>470</v>
      </c>
      <c r="G406" s="175">
        <v>470</v>
      </c>
    </row>
    <row r="407" spans="1:7" ht="20.25" customHeight="1">
      <c r="A407" s="167" t="s">
        <v>468</v>
      </c>
      <c r="B407" s="163">
        <f>B408+B410+B414+B417</f>
        <v>627</v>
      </c>
      <c r="C407" s="163">
        <f>C408+C410+C414+C417</f>
        <v>302</v>
      </c>
      <c r="D407" s="163">
        <f>D408+D410+D414+D417</f>
        <v>-325</v>
      </c>
      <c r="E407" s="164">
        <f t="shared" si="18"/>
        <v>-51.8341307814992</v>
      </c>
      <c r="F407" s="168">
        <f t="shared" si="19"/>
        <v>302</v>
      </c>
      <c r="G407" s="175"/>
    </row>
    <row r="408" spans="1:7" ht="20.25" customHeight="1">
      <c r="A408" s="167" t="s">
        <v>469</v>
      </c>
      <c r="B408" s="163">
        <f>B409</f>
        <v>342</v>
      </c>
      <c r="C408" s="163">
        <f>C409</f>
        <v>302</v>
      </c>
      <c r="D408" s="163">
        <f>D409</f>
        <v>-40</v>
      </c>
      <c r="E408" s="164">
        <f t="shared" si="18"/>
        <v>-11.695906432748536</v>
      </c>
      <c r="F408" s="168">
        <f t="shared" si="19"/>
        <v>302</v>
      </c>
      <c r="G408" s="175"/>
    </row>
    <row r="409" spans="1:7" ht="20.25" customHeight="1">
      <c r="A409" s="171" t="s">
        <v>470</v>
      </c>
      <c r="B409" s="172">
        <v>342</v>
      </c>
      <c r="C409" s="172">
        <v>302</v>
      </c>
      <c r="D409" s="174">
        <f aca="true" t="shared" si="20" ref="D409:D475">C409-B409</f>
        <v>-40</v>
      </c>
      <c r="E409" s="164">
        <f t="shared" si="18"/>
        <v>-11.695906432748536</v>
      </c>
      <c r="F409" s="168">
        <f t="shared" si="19"/>
        <v>302</v>
      </c>
      <c r="G409" s="175"/>
    </row>
    <row r="410" spans="1:7" ht="20.25" customHeight="1">
      <c r="A410" s="167" t="s">
        <v>471</v>
      </c>
      <c r="B410" s="163">
        <f>SUM(B411:B413)</f>
        <v>0</v>
      </c>
      <c r="C410" s="163">
        <f>SUM(C411:C413)</f>
        <v>0</v>
      </c>
      <c r="D410" s="163">
        <f t="shared" si="20"/>
        <v>0</v>
      </c>
      <c r="E410" s="164"/>
      <c r="F410" s="168">
        <f t="shared" si="19"/>
        <v>0</v>
      </c>
      <c r="G410" s="175"/>
    </row>
    <row r="411" spans="1:7" ht="20.25" customHeight="1">
      <c r="A411" s="171" t="s">
        <v>472</v>
      </c>
      <c r="B411" s="174"/>
      <c r="C411" s="172"/>
      <c r="D411" s="174">
        <f t="shared" si="20"/>
        <v>0</v>
      </c>
      <c r="E411" s="164"/>
      <c r="F411" s="168">
        <f t="shared" si="19"/>
        <v>0</v>
      </c>
      <c r="G411" s="175"/>
    </row>
    <row r="412" spans="1:7" ht="20.25" customHeight="1">
      <c r="A412" s="171" t="s">
        <v>473</v>
      </c>
      <c r="B412" s="174"/>
      <c r="C412" s="172"/>
      <c r="D412" s="174">
        <f t="shared" si="20"/>
        <v>0</v>
      </c>
      <c r="E412" s="164"/>
      <c r="F412" s="168">
        <f t="shared" si="19"/>
        <v>0</v>
      </c>
      <c r="G412" s="175"/>
    </row>
    <row r="413" spans="1:7" ht="20.25" customHeight="1">
      <c r="A413" s="171" t="s">
        <v>474</v>
      </c>
      <c r="B413" s="174"/>
      <c r="C413" s="172"/>
      <c r="D413" s="174">
        <f t="shared" si="20"/>
        <v>0</v>
      </c>
      <c r="E413" s="164"/>
      <c r="F413" s="168">
        <f t="shared" si="19"/>
        <v>0</v>
      </c>
      <c r="G413" s="175"/>
    </row>
    <row r="414" spans="1:7" ht="20.25" customHeight="1">
      <c r="A414" s="167" t="s">
        <v>475</v>
      </c>
      <c r="B414" s="163">
        <f>SUM(B415:B416)</f>
        <v>42</v>
      </c>
      <c r="C414" s="163">
        <f>SUM(C415:C416)</f>
        <v>0</v>
      </c>
      <c r="D414" s="163">
        <f t="shared" si="20"/>
        <v>-42</v>
      </c>
      <c r="E414" s="164">
        <f t="shared" si="18"/>
        <v>-100</v>
      </c>
      <c r="F414" s="168">
        <f t="shared" si="19"/>
        <v>0</v>
      </c>
      <c r="G414" s="175"/>
    </row>
    <row r="415" spans="1:7" ht="20.25" customHeight="1">
      <c r="A415" s="171" t="s">
        <v>476</v>
      </c>
      <c r="B415" s="172">
        <v>40</v>
      </c>
      <c r="C415" s="172"/>
      <c r="D415" s="174">
        <f t="shared" si="20"/>
        <v>-40</v>
      </c>
      <c r="E415" s="164">
        <f t="shared" si="18"/>
        <v>-100</v>
      </c>
      <c r="F415" s="168">
        <f t="shared" si="19"/>
        <v>0</v>
      </c>
      <c r="G415" s="175"/>
    </row>
    <row r="416" spans="1:7" ht="20.25" customHeight="1">
      <c r="A416" s="171" t="s">
        <v>477</v>
      </c>
      <c r="B416" s="172">
        <v>2</v>
      </c>
      <c r="C416" s="172"/>
      <c r="D416" s="174">
        <f t="shared" si="20"/>
        <v>-2</v>
      </c>
      <c r="E416" s="164">
        <f t="shared" si="18"/>
        <v>-100</v>
      </c>
      <c r="F416" s="168">
        <f t="shared" si="19"/>
        <v>0</v>
      </c>
      <c r="G416" s="175"/>
    </row>
    <row r="417" spans="1:7" ht="20.25" customHeight="1">
      <c r="A417" s="167" t="s">
        <v>478</v>
      </c>
      <c r="B417" s="163">
        <f>SUM(B418:B419)</f>
        <v>243</v>
      </c>
      <c r="C417" s="163">
        <f>SUM(C418:C419)</f>
        <v>0</v>
      </c>
      <c r="D417" s="163">
        <f t="shared" si="20"/>
        <v>-243</v>
      </c>
      <c r="E417" s="164">
        <f t="shared" si="18"/>
        <v>-100</v>
      </c>
      <c r="F417" s="168">
        <f t="shared" si="19"/>
        <v>0</v>
      </c>
      <c r="G417" s="175"/>
    </row>
    <row r="418" spans="1:7" ht="20.25" customHeight="1">
      <c r="A418" s="171" t="s">
        <v>479</v>
      </c>
      <c r="B418" s="172">
        <v>243</v>
      </c>
      <c r="C418" s="172"/>
      <c r="D418" s="174">
        <f t="shared" si="20"/>
        <v>-243</v>
      </c>
      <c r="E418" s="164">
        <f t="shared" si="18"/>
        <v>-100</v>
      </c>
      <c r="F418" s="168">
        <f t="shared" si="19"/>
        <v>0</v>
      </c>
      <c r="G418" s="175"/>
    </row>
    <row r="419" spans="1:7" ht="20.25" customHeight="1">
      <c r="A419" s="171" t="s">
        <v>480</v>
      </c>
      <c r="B419" s="172"/>
      <c r="C419" s="172"/>
      <c r="D419" s="174">
        <f t="shared" si="20"/>
        <v>0</v>
      </c>
      <c r="E419" s="164"/>
      <c r="F419" s="168">
        <f t="shared" si="19"/>
        <v>0</v>
      </c>
      <c r="G419" s="175"/>
    </row>
    <row r="420" spans="1:7" ht="20.25" customHeight="1">
      <c r="A420" s="167" t="s">
        <v>481</v>
      </c>
      <c r="B420" s="163">
        <f>B421+B424</f>
        <v>83</v>
      </c>
      <c r="C420" s="163">
        <f>C421+C424</f>
        <v>78</v>
      </c>
      <c r="D420" s="163">
        <f t="shared" si="20"/>
        <v>-5</v>
      </c>
      <c r="E420" s="164">
        <f t="shared" si="18"/>
        <v>-6.024096385542169</v>
      </c>
      <c r="F420" s="168">
        <f t="shared" si="19"/>
        <v>78</v>
      </c>
      <c r="G420" s="175"/>
    </row>
    <row r="421" spans="1:7" ht="20.25" customHeight="1">
      <c r="A421" s="167" t="s">
        <v>482</v>
      </c>
      <c r="B421" s="163">
        <f>SUM(B422:B423)</f>
        <v>83</v>
      </c>
      <c r="C421" s="163">
        <f>SUM(C422:C422)</f>
        <v>78</v>
      </c>
      <c r="D421" s="163">
        <f t="shared" si="20"/>
        <v>-5</v>
      </c>
      <c r="E421" s="164">
        <f t="shared" si="18"/>
        <v>-6.024096385542169</v>
      </c>
      <c r="F421" s="168">
        <f t="shared" si="19"/>
        <v>78</v>
      </c>
      <c r="G421" s="175"/>
    </row>
    <row r="422" spans="1:7" ht="20.25" customHeight="1">
      <c r="A422" s="183" t="s">
        <v>483</v>
      </c>
      <c r="B422" s="172">
        <v>83</v>
      </c>
      <c r="C422" s="172">
        <v>78</v>
      </c>
      <c r="D422" s="174">
        <f t="shared" si="20"/>
        <v>-5</v>
      </c>
      <c r="E422" s="164">
        <f t="shared" si="18"/>
        <v>-6.024096385542169</v>
      </c>
      <c r="F422" s="168">
        <f t="shared" si="19"/>
        <v>78</v>
      </c>
      <c r="G422" s="175"/>
    </row>
    <row r="423" spans="1:7" ht="20.25" customHeight="1">
      <c r="A423" s="183" t="s">
        <v>484</v>
      </c>
      <c r="B423" s="174"/>
      <c r="C423" s="172"/>
      <c r="D423" s="174">
        <f t="shared" si="20"/>
        <v>0</v>
      </c>
      <c r="E423" s="164"/>
      <c r="F423" s="168">
        <f t="shared" si="19"/>
        <v>0</v>
      </c>
      <c r="G423" s="175"/>
    </row>
    <row r="424" spans="1:7" ht="20.25" customHeight="1">
      <c r="A424" s="167" t="s">
        <v>485</v>
      </c>
      <c r="B424" s="163">
        <f>SUM(B425:B428)</f>
        <v>0</v>
      </c>
      <c r="C424" s="163">
        <f>SUM(C425:C428)</f>
        <v>0</v>
      </c>
      <c r="D424" s="163">
        <f t="shared" si="20"/>
        <v>0</v>
      </c>
      <c r="E424" s="164"/>
      <c r="F424" s="168">
        <f t="shared" si="19"/>
        <v>0</v>
      </c>
      <c r="G424" s="175"/>
    </row>
    <row r="425" spans="1:7" ht="20.25" customHeight="1">
      <c r="A425" s="171" t="s">
        <v>486</v>
      </c>
      <c r="B425" s="174"/>
      <c r="C425" s="172"/>
      <c r="D425" s="174">
        <f t="shared" si="20"/>
        <v>0</v>
      </c>
      <c r="E425" s="164"/>
      <c r="F425" s="168">
        <f t="shared" si="19"/>
        <v>0</v>
      </c>
      <c r="G425" s="175"/>
    </row>
    <row r="426" spans="1:7" ht="20.25" customHeight="1">
      <c r="A426" s="171" t="s">
        <v>487</v>
      </c>
      <c r="B426" s="174"/>
      <c r="C426" s="172"/>
      <c r="D426" s="174">
        <f t="shared" si="20"/>
        <v>0</v>
      </c>
      <c r="E426" s="164"/>
      <c r="F426" s="168">
        <f t="shared" si="19"/>
        <v>0</v>
      </c>
      <c r="G426" s="175"/>
    </row>
    <row r="427" spans="1:7" ht="20.25" customHeight="1">
      <c r="A427" s="171" t="s">
        <v>488</v>
      </c>
      <c r="B427" s="174"/>
      <c r="C427" s="172"/>
      <c r="D427" s="174">
        <f t="shared" si="20"/>
        <v>0</v>
      </c>
      <c r="E427" s="164"/>
      <c r="F427" s="168">
        <f t="shared" si="19"/>
        <v>0</v>
      </c>
      <c r="G427" s="175"/>
    </row>
    <row r="428" spans="1:7" ht="20.25" customHeight="1">
      <c r="A428" s="171" t="s">
        <v>489</v>
      </c>
      <c r="B428" s="174"/>
      <c r="C428" s="172"/>
      <c r="D428" s="174"/>
      <c r="E428" s="164"/>
      <c r="F428" s="168">
        <f t="shared" si="19"/>
        <v>0</v>
      </c>
      <c r="G428" s="175"/>
    </row>
    <row r="429" spans="1:7" ht="20.25" customHeight="1">
      <c r="A429" s="167" t="s">
        <v>490</v>
      </c>
      <c r="B429" s="163">
        <f>B430+B437</f>
        <v>290</v>
      </c>
      <c r="C429" s="163">
        <f>C430+C437</f>
        <v>226</v>
      </c>
      <c r="D429" s="163">
        <f>D430+D437</f>
        <v>-64</v>
      </c>
      <c r="E429" s="164">
        <f t="shared" si="18"/>
        <v>-22.06896551724138</v>
      </c>
      <c r="F429" s="168">
        <f t="shared" si="19"/>
        <v>226</v>
      </c>
      <c r="G429" s="175"/>
    </row>
    <row r="430" spans="1:7" ht="20.25" customHeight="1">
      <c r="A430" s="167" t="s">
        <v>491</v>
      </c>
      <c r="B430" s="163">
        <f>SUM(B431:B436)</f>
        <v>262</v>
      </c>
      <c r="C430" s="163">
        <f>SUM(C431:C436)</f>
        <v>210</v>
      </c>
      <c r="D430" s="163">
        <f t="shared" si="20"/>
        <v>-52</v>
      </c>
      <c r="E430" s="164">
        <f t="shared" si="18"/>
        <v>-19.84732824427481</v>
      </c>
      <c r="F430" s="168">
        <f t="shared" si="19"/>
        <v>210</v>
      </c>
      <c r="G430" s="175"/>
    </row>
    <row r="431" spans="1:7" ht="20.25" customHeight="1">
      <c r="A431" s="171" t="s">
        <v>492</v>
      </c>
      <c r="B431" s="172">
        <v>184</v>
      </c>
      <c r="C431" s="172">
        <v>210</v>
      </c>
      <c r="D431" s="174">
        <f t="shared" si="20"/>
        <v>26</v>
      </c>
      <c r="E431" s="164">
        <f t="shared" si="18"/>
        <v>14.130434782608695</v>
      </c>
      <c r="F431" s="168">
        <f t="shared" si="19"/>
        <v>210</v>
      </c>
      <c r="G431" s="175"/>
    </row>
    <row r="432" spans="1:7" ht="20.25" customHeight="1">
      <c r="A432" s="171" t="s">
        <v>493</v>
      </c>
      <c r="B432" s="172"/>
      <c r="C432" s="172"/>
      <c r="D432" s="174">
        <f t="shared" si="20"/>
        <v>0</v>
      </c>
      <c r="E432" s="164"/>
      <c r="F432" s="168">
        <f t="shared" si="19"/>
        <v>0</v>
      </c>
      <c r="G432" s="175"/>
    </row>
    <row r="433" spans="1:7" ht="20.25" customHeight="1">
      <c r="A433" s="171" t="s">
        <v>494</v>
      </c>
      <c r="B433" s="172">
        <v>78</v>
      </c>
      <c r="C433" s="172"/>
      <c r="D433" s="174">
        <f t="shared" si="20"/>
        <v>-78</v>
      </c>
      <c r="E433" s="164">
        <f t="shared" si="18"/>
        <v>-100</v>
      </c>
      <c r="F433" s="168">
        <f t="shared" si="19"/>
        <v>0</v>
      </c>
      <c r="G433" s="175"/>
    </row>
    <row r="434" spans="1:7" ht="20.25" customHeight="1">
      <c r="A434" s="171" t="s">
        <v>495</v>
      </c>
      <c r="B434" s="172"/>
      <c r="C434" s="172"/>
      <c r="D434" s="174">
        <f t="shared" si="20"/>
        <v>0</v>
      </c>
      <c r="E434" s="164"/>
      <c r="F434" s="168">
        <f t="shared" si="19"/>
        <v>0</v>
      </c>
      <c r="G434" s="175"/>
    </row>
    <row r="435" spans="1:7" ht="20.25" customHeight="1">
      <c r="A435" s="171" t="s">
        <v>496</v>
      </c>
      <c r="B435" s="172"/>
      <c r="C435" s="172"/>
      <c r="D435" s="174">
        <f t="shared" si="20"/>
        <v>0</v>
      </c>
      <c r="E435" s="164"/>
      <c r="F435" s="168">
        <f t="shared" si="19"/>
        <v>0</v>
      </c>
      <c r="G435" s="175"/>
    </row>
    <row r="436" spans="1:7" ht="20.25" customHeight="1">
      <c r="A436" s="171" t="s">
        <v>497</v>
      </c>
      <c r="B436" s="172"/>
      <c r="C436" s="172"/>
      <c r="D436" s="174">
        <f t="shared" si="20"/>
        <v>0</v>
      </c>
      <c r="E436" s="164"/>
      <c r="F436" s="168">
        <f t="shared" si="19"/>
        <v>0</v>
      </c>
      <c r="G436" s="175"/>
    </row>
    <row r="437" spans="1:7" ht="20.25" customHeight="1">
      <c r="A437" s="167" t="s">
        <v>498</v>
      </c>
      <c r="B437" s="163">
        <f>SUM(B438:B440)</f>
        <v>28</v>
      </c>
      <c r="C437" s="163">
        <f>SUM(C438:C440)</f>
        <v>16</v>
      </c>
      <c r="D437" s="163">
        <f>SUM(D438:D440)</f>
        <v>-12</v>
      </c>
      <c r="E437" s="164">
        <f t="shared" si="18"/>
        <v>-42.857142857142854</v>
      </c>
      <c r="F437" s="168">
        <f t="shared" si="19"/>
        <v>16</v>
      </c>
      <c r="G437" s="175"/>
    </row>
    <row r="438" spans="1:7" ht="20.25" customHeight="1">
      <c r="A438" s="171" t="s">
        <v>499</v>
      </c>
      <c r="B438" s="172">
        <v>28</v>
      </c>
      <c r="C438" s="172"/>
      <c r="D438" s="174">
        <f t="shared" si="20"/>
        <v>-28</v>
      </c>
      <c r="E438" s="164">
        <f t="shared" si="18"/>
        <v>-100</v>
      </c>
      <c r="F438" s="168">
        <f t="shared" si="19"/>
        <v>0</v>
      </c>
      <c r="G438" s="175"/>
    </row>
    <row r="439" spans="1:7" ht="20.25" customHeight="1">
      <c r="A439" s="171" t="s">
        <v>500</v>
      </c>
      <c r="B439" s="172"/>
      <c r="C439" s="172">
        <v>16</v>
      </c>
      <c r="D439" s="174">
        <f t="shared" si="20"/>
        <v>16</v>
      </c>
      <c r="E439" s="164"/>
      <c r="F439" s="168">
        <f t="shared" si="19"/>
        <v>16</v>
      </c>
      <c r="G439" s="175"/>
    </row>
    <row r="440" spans="1:7" ht="20.25" customHeight="1">
      <c r="A440" s="171" t="s">
        <v>501</v>
      </c>
      <c r="B440" s="172"/>
      <c r="C440" s="172"/>
      <c r="D440" s="174">
        <f t="shared" si="20"/>
        <v>0</v>
      </c>
      <c r="E440" s="164"/>
      <c r="F440" s="168">
        <f t="shared" si="19"/>
        <v>0</v>
      </c>
      <c r="G440" s="175"/>
    </row>
    <row r="441" spans="1:7" ht="20.25" customHeight="1">
      <c r="A441" s="167" t="s">
        <v>502</v>
      </c>
      <c r="B441" s="163">
        <f>B442+B445+B447</f>
        <v>3545</v>
      </c>
      <c r="C441" s="163">
        <f>C442+C445+C447</f>
        <v>4973</v>
      </c>
      <c r="D441" s="163">
        <f>D442+D445+D447</f>
        <v>1428</v>
      </c>
      <c r="E441" s="164">
        <f t="shared" si="18"/>
        <v>40.28208744710861</v>
      </c>
      <c r="F441" s="165">
        <f>F442+F445+F447</f>
        <v>5650</v>
      </c>
      <c r="G441" s="166">
        <f>G442+G445+G447</f>
        <v>677</v>
      </c>
    </row>
    <row r="442" spans="1:7" ht="20.25" customHeight="1">
      <c r="A442" s="167" t="s">
        <v>503</v>
      </c>
      <c r="B442" s="163">
        <f>SUM(B443:B444)</f>
        <v>15</v>
      </c>
      <c r="C442" s="189">
        <f>C443+C444</f>
        <v>1046</v>
      </c>
      <c r="D442" s="189">
        <f>D443+D444</f>
        <v>1031</v>
      </c>
      <c r="E442" s="164">
        <f t="shared" si="18"/>
        <v>6873.333333333333</v>
      </c>
      <c r="F442" s="192">
        <f>F443+F444</f>
        <v>1723</v>
      </c>
      <c r="G442" s="193">
        <f>G443+G444</f>
        <v>677</v>
      </c>
    </row>
    <row r="443" spans="1:7" ht="20.25" customHeight="1">
      <c r="A443" s="194" t="s">
        <v>504</v>
      </c>
      <c r="B443" s="174"/>
      <c r="C443" s="172">
        <v>1046</v>
      </c>
      <c r="D443" s="174">
        <f t="shared" si="20"/>
        <v>1046</v>
      </c>
      <c r="E443" s="164"/>
      <c r="F443" s="168">
        <f t="shared" si="19"/>
        <v>1046</v>
      </c>
      <c r="G443" s="175"/>
    </row>
    <row r="444" spans="1:7" ht="20.25" customHeight="1">
      <c r="A444" s="194" t="s">
        <v>505</v>
      </c>
      <c r="B444" s="172">
        <v>15</v>
      </c>
      <c r="C444" s="172"/>
      <c r="D444" s="174">
        <f t="shared" si="20"/>
        <v>-15</v>
      </c>
      <c r="E444" s="164">
        <f t="shared" si="18"/>
        <v>-100</v>
      </c>
      <c r="F444" s="168">
        <f t="shared" si="19"/>
        <v>677</v>
      </c>
      <c r="G444" s="175">
        <v>677</v>
      </c>
    </row>
    <row r="445" spans="1:7" ht="20.25" customHeight="1">
      <c r="A445" s="167" t="s">
        <v>506</v>
      </c>
      <c r="B445" s="163">
        <f>B446</f>
        <v>3442</v>
      </c>
      <c r="C445" s="163">
        <f>C446</f>
        <v>3846</v>
      </c>
      <c r="D445" s="163">
        <f t="shared" si="20"/>
        <v>404</v>
      </c>
      <c r="E445" s="164">
        <f t="shared" si="18"/>
        <v>11.737361998837885</v>
      </c>
      <c r="F445" s="168">
        <f t="shared" si="19"/>
        <v>3846</v>
      </c>
      <c r="G445" s="175"/>
    </row>
    <row r="446" spans="1:7" ht="20.25" customHeight="1">
      <c r="A446" s="171" t="s">
        <v>507</v>
      </c>
      <c r="B446" s="172">
        <v>3442</v>
      </c>
      <c r="C446" s="172">
        <v>3846</v>
      </c>
      <c r="D446" s="174">
        <f t="shared" si="20"/>
        <v>404</v>
      </c>
      <c r="E446" s="164">
        <f t="shared" si="18"/>
        <v>11.737361998837885</v>
      </c>
      <c r="F446" s="168">
        <f t="shared" si="19"/>
        <v>3846</v>
      </c>
      <c r="G446" s="175"/>
    </row>
    <row r="447" spans="1:7" ht="20.25" customHeight="1">
      <c r="A447" s="167" t="s">
        <v>508</v>
      </c>
      <c r="B447" s="163">
        <f>B448</f>
        <v>88</v>
      </c>
      <c r="C447" s="163">
        <f>C448</f>
        <v>81</v>
      </c>
      <c r="D447" s="163">
        <f t="shared" si="20"/>
        <v>-7</v>
      </c>
      <c r="E447" s="164">
        <f t="shared" si="18"/>
        <v>-7.954545454545454</v>
      </c>
      <c r="F447" s="168">
        <f t="shared" si="19"/>
        <v>81</v>
      </c>
      <c r="G447" s="175"/>
    </row>
    <row r="448" spans="1:7" ht="20.25" customHeight="1">
      <c r="A448" s="171" t="s">
        <v>509</v>
      </c>
      <c r="B448" s="172">
        <v>88</v>
      </c>
      <c r="C448" s="172">
        <v>81</v>
      </c>
      <c r="D448" s="174">
        <f t="shared" si="20"/>
        <v>-7</v>
      </c>
      <c r="E448" s="164">
        <f t="shared" si="18"/>
        <v>-7.954545454545454</v>
      </c>
      <c r="F448" s="168">
        <f t="shared" si="19"/>
        <v>81</v>
      </c>
      <c r="G448" s="175"/>
    </row>
    <row r="449" spans="1:7" ht="20.25" customHeight="1">
      <c r="A449" s="167" t="s">
        <v>510</v>
      </c>
      <c r="B449" s="163">
        <f>B450</f>
        <v>96</v>
      </c>
      <c r="C449" s="163">
        <f>C450</f>
        <v>94</v>
      </c>
      <c r="D449" s="163">
        <f t="shared" si="20"/>
        <v>-2</v>
      </c>
      <c r="E449" s="164">
        <f t="shared" si="18"/>
        <v>-2.083333333333333</v>
      </c>
      <c r="F449" s="168">
        <f t="shared" si="19"/>
        <v>94</v>
      </c>
      <c r="G449" s="175"/>
    </row>
    <row r="450" spans="1:7" ht="20.25" customHeight="1">
      <c r="A450" s="167" t="s">
        <v>511</v>
      </c>
      <c r="B450" s="163">
        <f>SUM(B451:B453)</f>
        <v>96</v>
      </c>
      <c r="C450" s="163">
        <f>SUM(C451:C453)</f>
        <v>94</v>
      </c>
      <c r="D450" s="163">
        <f t="shared" si="20"/>
        <v>-2</v>
      </c>
      <c r="E450" s="164">
        <f t="shared" si="18"/>
        <v>-2.083333333333333</v>
      </c>
      <c r="F450" s="168">
        <f t="shared" si="19"/>
        <v>94</v>
      </c>
      <c r="G450" s="175"/>
    </row>
    <row r="451" spans="1:7" ht="20.25" customHeight="1">
      <c r="A451" s="171" t="s">
        <v>167</v>
      </c>
      <c r="B451" s="172">
        <v>66</v>
      </c>
      <c r="C451" s="172">
        <v>63</v>
      </c>
      <c r="D451" s="174">
        <f t="shared" si="20"/>
        <v>-3</v>
      </c>
      <c r="E451" s="164">
        <f t="shared" si="18"/>
        <v>-4.545454545454546</v>
      </c>
      <c r="F451" s="168">
        <f t="shared" si="19"/>
        <v>63</v>
      </c>
      <c r="G451" s="175"/>
    </row>
    <row r="452" spans="1:7" ht="20.25" customHeight="1">
      <c r="A452" s="171" t="s">
        <v>165</v>
      </c>
      <c r="B452" s="172">
        <v>30</v>
      </c>
      <c r="C452" s="172">
        <v>31</v>
      </c>
      <c r="D452" s="174">
        <f t="shared" si="20"/>
        <v>1</v>
      </c>
      <c r="E452" s="164">
        <f t="shared" si="18"/>
        <v>3.3333333333333335</v>
      </c>
      <c r="F452" s="168">
        <f t="shared" si="19"/>
        <v>31</v>
      </c>
      <c r="G452" s="175"/>
    </row>
    <row r="453" spans="1:7" ht="20.25" customHeight="1">
      <c r="A453" s="171" t="s">
        <v>512</v>
      </c>
      <c r="B453" s="172"/>
      <c r="C453" s="172"/>
      <c r="D453" s="174">
        <f t="shared" si="20"/>
        <v>0</v>
      </c>
      <c r="E453" s="164"/>
      <c r="F453" s="168">
        <f t="shared" si="19"/>
        <v>0</v>
      </c>
      <c r="G453" s="175"/>
    </row>
    <row r="454" spans="1:7" s="142" customFormat="1" ht="20.25" customHeight="1">
      <c r="A454" s="205" t="s">
        <v>513</v>
      </c>
      <c r="B454" s="206">
        <f>B455+B459+B461</f>
        <v>699</v>
      </c>
      <c r="C454" s="206">
        <f>C455+C459+C461</f>
        <v>594</v>
      </c>
      <c r="D454" s="206">
        <f>D455+D459+D461</f>
        <v>-105</v>
      </c>
      <c r="E454" s="164">
        <f aca="true" t="shared" si="21" ref="E454:E475">D454/B454*100</f>
        <v>-15.021459227467812</v>
      </c>
      <c r="F454" s="168">
        <f t="shared" si="19"/>
        <v>594</v>
      </c>
      <c r="G454" s="207"/>
    </row>
    <row r="455" spans="1:7" s="142" customFormat="1" ht="20.25" customHeight="1">
      <c r="A455" s="205" t="s">
        <v>514</v>
      </c>
      <c r="B455" s="208">
        <f>SUM(B456:B458)</f>
        <v>50</v>
      </c>
      <c r="C455" s="208">
        <f>SUM(C456:C458)</f>
        <v>287</v>
      </c>
      <c r="D455" s="208">
        <f>SUM(D456:D458)</f>
        <v>237</v>
      </c>
      <c r="E455" s="164">
        <f t="shared" si="21"/>
        <v>474</v>
      </c>
      <c r="F455" s="168">
        <f t="shared" si="19"/>
        <v>287</v>
      </c>
      <c r="G455" s="207"/>
    </row>
    <row r="456" spans="1:7" s="142" customFormat="1" ht="20.25" customHeight="1">
      <c r="A456" s="184" t="s">
        <v>167</v>
      </c>
      <c r="B456" s="208"/>
      <c r="C456" s="208">
        <v>79</v>
      </c>
      <c r="D456" s="174">
        <f t="shared" si="20"/>
        <v>79</v>
      </c>
      <c r="E456" s="164"/>
      <c r="F456" s="168">
        <f t="shared" si="19"/>
        <v>79</v>
      </c>
      <c r="G456" s="207"/>
    </row>
    <row r="457" spans="1:7" s="142" customFormat="1" ht="20.25" customHeight="1">
      <c r="A457" s="209" t="s">
        <v>515</v>
      </c>
      <c r="B457" s="210">
        <v>50</v>
      </c>
      <c r="C457" s="210">
        <v>142</v>
      </c>
      <c r="D457" s="174">
        <f t="shared" si="20"/>
        <v>92</v>
      </c>
      <c r="E457" s="164">
        <f t="shared" si="21"/>
        <v>184</v>
      </c>
      <c r="F457" s="168">
        <f t="shared" si="19"/>
        <v>142</v>
      </c>
      <c r="G457" s="207"/>
    </row>
    <row r="458" spans="1:7" s="142" customFormat="1" ht="20.25" customHeight="1">
      <c r="A458" s="184" t="s">
        <v>165</v>
      </c>
      <c r="B458" s="210"/>
      <c r="C458" s="210">
        <v>66</v>
      </c>
      <c r="D458" s="174">
        <f t="shared" si="20"/>
        <v>66</v>
      </c>
      <c r="E458" s="164"/>
      <c r="F458" s="168">
        <f t="shared" si="19"/>
        <v>66</v>
      </c>
      <c r="G458" s="207"/>
    </row>
    <row r="459" spans="1:7" s="142" customFormat="1" ht="20.25" customHeight="1">
      <c r="A459" s="205" t="s">
        <v>516</v>
      </c>
      <c r="B459" s="208">
        <f>B460</f>
        <v>267</v>
      </c>
      <c r="C459" s="208">
        <f>C460</f>
        <v>301</v>
      </c>
      <c r="D459" s="174">
        <f t="shared" si="20"/>
        <v>34</v>
      </c>
      <c r="E459" s="164">
        <f t="shared" si="21"/>
        <v>12.734082397003746</v>
      </c>
      <c r="F459" s="168">
        <f t="shared" si="19"/>
        <v>301</v>
      </c>
      <c r="G459" s="207"/>
    </row>
    <row r="460" spans="1:7" s="142" customFormat="1" ht="20.25" customHeight="1">
      <c r="A460" s="209" t="s">
        <v>517</v>
      </c>
      <c r="B460" s="208">
        <v>267</v>
      </c>
      <c r="C460" s="208">
        <v>301</v>
      </c>
      <c r="D460" s="174">
        <f t="shared" si="20"/>
        <v>34</v>
      </c>
      <c r="E460" s="164">
        <f t="shared" si="21"/>
        <v>12.734082397003746</v>
      </c>
      <c r="F460" s="168">
        <f t="shared" si="19"/>
        <v>301</v>
      </c>
      <c r="G460" s="207"/>
    </row>
    <row r="461" spans="1:7" s="142" customFormat="1" ht="20.25" customHeight="1">
      <c r="A461" s="205" t="s">
        <v>518</v>
      </c>
      <c r="B461" s="208">
        <f>B462+B463</f>
        <v>382</v>
      </c>
      <c r="C461" s="208">
        <f>C462+C463</f>
        <v>6</v>
      </c>
      <c r="D461" s="174">
        <f t="shared" si="20"/>
        <v>-376</v>
      </c>
      <c r="E461" s="164">
        <f t="shared" si="21"/>
        <v>-98.42931937172776</v>
      </c>
      <c r="F461" s="168">
        <f t="shared" si="19"/>
        <v>6</v>
      </c>
      <c r="G461" s="207"/>
    </row>
    <row r="462" spans="1:7" s="142" customFormat="1" ht="20.25" customHeight="1">
      <c r="A462" s="184" t="s">
        <v>165</v>
      </c>
      <c r="B462" s="210">
        <v>83</v>
      </c>
      <c r="C462" s="210">
        <v>6</v>
      </c>
      <c r="D462" s="174">
        <f t="shared" si="20"/>
        <v>-77</v>
      </c>
      <c r="E462" s="164">
        <f t="shared" si="21"/>
        <v>-92.7710843373494</v>
      </c>
      <c r="F462" s="168">
        <f t="shared" si="19"/>
        <v>6</v>
      </c>
      <c r="G462" s="207"/>
    </row>
    <row r="463" spans="1:7" s="142" customFormat="1" ht="20.25" customHeight="1">
      <c r="A463" s="209" t="s">
        <v>519</v>
      </c>
      <c r="B463" s="210">
        <v>299</v>
      </c>
      <c r="C463" s="210"/>
      <c r="D463" s="174">
        <f t="shared" si="20"/>
        <v>-299</v>
      </c>
      <c r="E463" s="164">
        <f t="shared" si="21"/>
        <v>-100</v>
      </c>
      <c r="F463" s="168">
        <f t="shared" si="19"/>
        <v>0</v>
      </c>
      <c r="G463" s="207"/>
    </row>
    <row r="464" spans="1:7" s="142" customFormat="1" ht="20.25" customHeight="1">
      <c r="A464" s="205" t="s">
        <v>520</v>
      </c>
      <c r="B464" s="206">
        <f>B465</f>
        <v>800</v>
      </c>
      <c r="C464" s="206">
        <f>C465</f>
        <v>1300</v>
      </c>
      <c r="D464" s="206">
        <f t="shared" si="20"/>
        <v>500</v>
      </c>
      <c r="E464" s="164">
        <f t="shared" si="21"/>
        <v>62.5</v>
      </c>
      <c r="F464" s="168">
        <f aca="true" t="shared" si="22" ref="F464:F475">C464+G464</f>
        <v>1300</v>
      </c>
      <c r="G464" s="207"/>
    </row>
    <row r="465" spans="1:7" s="142" customFormat="1" ht="20.25" customHeight="1">
      <c r="A465" s="209" t="s">
        <v>521</v>
      </c>
      <c r="B465" s="208">
        <v>800</v>
      </c>
      <c r="C465" s="210">
        <v>1300</v>
      </c>
      <c r="D465" s="208">
        <f t="shared" si="20"/>
        <v>500</v>
      </c>
      <c r="E465" s="164">
        <f t="shared" si="21"/>
        <v>62.5</v>
      </c>
      <c r="F465" s="168">
        <f t="shared" si="22"/>
        <v>1300</v>
      </c>
      <c r="G465" s="207"/>
    </row>
    <row r="466" spans="1:7" ht="20.25" customHeight="1">
      <c r="A466" s="167" t="s">
        <v>522</v>
      </c>
      <c r="B466" s="163">
        <f>B467+B468</f>
        <v>9375</v>
      </c>
      <c r="C466" s="163">
        <f>C467+C468</f>
        <v>9761</v>
      </c>
      <c r="D466" s="163">
        <f t="shared" si="20"/>
        <v>386</v>
      </c>
      <c r="E466" s="164">
        <f t="shared" si="21"/>
        <v>4.117333333333333</v>
      </c>
      <c r="F466" s="168">
        <f t="shared" si="22"/>
        <v>9761</v>
      </c>
      <c r="G466" s="207"/>
    </row>
    <row r="467" spans="1:7" ht="20.25" customHeight="1">
      <c r="A467" s="167" t="s">
        <v>523</v>
      </c>
      <c r="B467" s="189">
        <f>9371-3</f>
        <v>9368</v>
      </c>
      <c r="C467" s="189">
        <f>7819+1936</f>
        <v>9755</v>
      </c>
      <c r="D467" s="163">
        <f t="shared" si="20"/>
        <v>387</v>
      </c>
      <c r="E467" s="164">
        <f t="shared" si="21"/>
        <v>4.131084543125533</v>
      </c>
      <c r="F467" s="168">
        <f t="shared" si="22"/>
        <v>9755</v>
      </c>
      <c r="G467" s="207"/>
    </row>
    <row r="468" spans="1:7" ht="20.25" customHeight="1">
      <c r="A468" s="167" t="s">
        <v>524</v>
      </c>
      <c r="B468" s="163">
        <f>B469</f>
        <v>7</v>
      </c>
      <c r="C468" s="163">
        <f>C469</f>
        <v>6</v>
      </c>
      <c r="D468" s="163">
        <f t="shared" si="20"/>
        <v>-1</v>
      </c>
      <c r="E468" s="164">
        <f t="shared" si="21"/>
        <v>-14.285714285714285</v>
      </c>
      <c r="F468" s="168">
        <f t="shared" si="22"/>
        <v>6</v>
      </c>
      <c r="G468" s="207"/>
    </row>
    <row r="469" spans="1:7" ht="20.25" customHeight="1">
      <c r="A469" s="211" t="s">
        <v>525</v>
      </c>
      <c r="B469" s="212">
        <v>7</v>
      </c>
      <c r="C469" s="213">
        <v>6</v>
      </c>
      <c r="D469" s="212">
        <f t="shared" si="20"/>
        <v>-1</v>
      </c>
      <c r="E469" s="164">
        <f t="shared" si="21"/>
        <v>-14.285714285714285</v>
      </c>
      <c r="F469" s="168">
        <f t="shared" si="22"/>
        <v>6</v>
      </c>
      <c r="G469" s="207"/>
    </row>
    <row r="470" spans="1:7" ht="20.25" customHeight="1">
      <c r="A470" s="167" t="s">
        <v>526</v>
      </c>
      <c r="B470" s="163">
        <f>B471</f>
        <v>2088</v>
      </c>
      <c r="C470" s="163">
        <f>C471</f>
        <v>1613</v>
      </c>
      <c r="D470" s="163">
        <f t="shared" si="20"/>
        <v>-475</v>
      </c>
      <c r="E470" s="164">
        <f t="shared" si="21"/>
        <v>-22.74904214559387</v>
      </c>
      <c r="F470" s="168">
        <f t="shared" si="22"/>
        <v>1613</v>
      </c>
      <c r="G470" s="207"/>
    </row>
    <row r="471" spans="1:7" ht="20.25" customHeight="1">
      <c r="A471" s="171" t="s">
        <v>527</v>
      </c>
      <c r="B471" s="172">
        <f>B472</f>
        <v>2088</v>
      </c>
      <c r="C471" s="189">
        <f>C472</f>
        <v>1613</v>
      </c>
      <c r="D471" s="163">
        <f t="shared" si="20"/>
        <v>-475</v>
      </c>
      <c r="E471" s="164">
        <f t="shared" si="21"/>
        <v>-22.74904214559387</v>
      </c>
      <c r="F471" s="168">
        <f t="shared" si="22"/>
        <v>1613</v>
      </c>
      <c r="G471" s="207"/>
    </row>
    <row r="472" spans="1:7" ht="20.25" customHeight="1">
      <c r="A472" s="171" t="s">
        <v>528</v>
      </c>
      <c r="B472" s="172">
        <v>2088</v>
      </c>
      <c r="C472" s="172">
        <v>1613</v>
      </c>
      <c r="D472" s="174">
        <f t="shared" si="20"/>
        <v>-475</v>
      </c>
      <c r="E472" s="164">
        <f t="shared" si="21"/>
        <v>-22.74904214559387</v>
      </c>
      <c r="F472" s="168">
        <f t="shared" si="22"/>
        <v>1613</v>
      </c>
      <c r="G472" s="207"/>
    </row>
    <row r="473" spans="1:7" ht="20.25" customHeight="1">
      <c r="A473" s="167" t="s">
        <v>529</v>
      </c>
      <c r="B473" s="163">
        <f>B474</f>
        <v>7</v>
      </c>
      <c r="C473" s="163">
        <f>C474</f>
        <v>9</v>
      </c>
      <c r="D473" s="163">
        <f t="shared" si="20"/>
        <v>2</v>
      </c>
      <c r="E473" s="164">
        <f t="shared" si="21"/>
        <v>28.57142857142857</v>
      </c>
      <c r="F473" s="168">
        <f t="shared" si="22"/>
        <v>9</v>
      </c>
      <c r="G473" s="207"/>
    </row>
    <row r="474" spans="1:7" ht="20.25" customHeight="1">
      <c r="A474" s="171" t="s">
        <v>530</v>
      </c>
      <c r="B474" s="172">
        <f>B475</f>
        <v>7</v>
      </c>
      <c r="C474" s="189">
        <f>C475</f>
        <v>9</v>
      </c>
      <c r="D474" s="163">
        <f t="shared" si="20"/>
        <v>2</v>
      </c>
      <c r="E474" s="164">
        <f t="shared" si="21"/>
        <v>28.57142857142857</v>
      </c>
      <c r="F474" s="168">
        <f t="shared" si="22"/>
        <v>9</v>
      </c>
      <c r="G474" s="207"/>
    </row>
    <row r="475" spans="1:7" ht="20.25" customHeight="1">
      <c r="A475" s="211" t="s">
        <v>531</v>
      </c>
      <c r="B475" s="213">
        <v>7</v>
      </c>
      <c r="C475" s="213">
        <v>9</v>
      </c>
      <c r="D475" s="212">
        <f t="shared" si="20"/>
        <v>2</v>
      </c>
      <c r="E475" s="214">
        <f t="shared" si="21"/>
        <v>28.57142857142857</v>
      </c>
      <c r="F475" s="215">
        <f t="shared" si="22"/>
        <v>9</v>
      </c>
      <c r="G475" s="207"/>
    </row>
  </sheetData>
  <sheetProtection/>
  <mergeCells count="6">
    <mergeCell ref="A1:F1"/>
    <mergeCell ref="D3:E3"/>
    <mergeCell ref="A3:A4"/>
    <mergeCell ref="B3:B4"/>
    <mergeCell ref="C3:C4"/>
    <mergeCell ref="F3:F4"/>
  </mergeCells>
  <printOptions horizontalCentered="1"/>
  <pageMargins left="0.7480314960629921" right="0.7480314960629921" top="0.5905511811023623" bottom="0.5905511811023623" header="0.5118110236220472" footer="0.31496062992125984"/>
  <pageSetup fitToHeight="30" fitToWidth="1" horizontalDpi="600" verticalDpi="600" orientation="portrait" paperSize="8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F13"/>
  <sheetViews>
    <sheetView showZeros="0" workbookViewId="0" topLeftCell="A1">
      <selection activeCell="C9" sqref="C9"/>
    </sheetView>
  </sheetViews>
  <sheetFormatPr defaultColWidth="9.00390625" defaultRowHeight="14.25"/>
  <cols>
    <col min="1" max="1" width="31.50390625" style="114" customWidth="1"/>
    <col min="2" max="2" width="13.00390625" style="114" customWidth="1"/>
    <col min="3" max="3" width="30.50390625" style="114" customWidth="1"/>
    <col min="4" max="4" width="17.625" style="114" customWidth="1"/>
    <col min="5" max="5" width="9.00390625" style="114" hidden="1" customWidth="1"/>
    <col min="6" max="6" width="16.125" style="114" bestFit="1" customWidth="1"/>
    <col min="7" max="16384" width="9.00390625" style="114" customWidth="1"/>
  </cols>
  <sheetData>
    <row r="1" spans="1:4" s="111" customFormat="1" ht="54" customHeight="1">
      <c r="A1" s="115" t="s">
        <v>532</v>
      </c>
      <c r="B1" s="115"/>
      <c r="C1" s="115"/>
      <c r="D1" s="115"/>
    </row>
    <row r="2" spans="1:4" s="112" customFormat="1" ht="27.75" customHeight="1">
      <c r="A2" s="116"/>
      <c r="B2" s="116"/>
      <c r="C2" s="116"/>
      <c r="D2" s="117" t="s">
        <v>533</v>
      </c>
    </row>
    <row r="3" spans="1:4" s="113" customFormat="1" ht="22.5" customHeight="1">
      <c r="A3" s="118" t="s">
        <v>47</v>
      </c>
      <c r="B3" s="119" t="s">
        <v>534</v>
      </c>
      <c r="C3" s="118" t="s">
        <v>47</v>
      </c>
      <c r="D3" s="120" t="s">
        <v>534</v>
      </c>
    </row>
    <row r="4" spans="1:4" ht="30" customHeight="1">
      <c r="A4" s="121" t="s">
        <v>535</v>
      </c>
      <c r="B4" s="122">
        <v>56100</v>
      </c>
      <c r="C4" s="121" t="s">
        <v>536</v>
      </c>
      <c r="D4" s="123">
        <v>177477</v>
      </c>
    </row>
    <row r="5" spans="1:4" ht="30" customHeight="1">
      <c r="A5" s="124" t="s">
        <v>537</v>
      </c>
      <c r="B5" s="122">
        <f>SUM(B6:B10)</f>
        <v>154751</v>
      </c>
      <c r="C5" s="125" t="s">
        <v>538</v>
      </c>
      <c r="D5" s="126">
        <f>SUM(D6:D7)</f>
        <v>33373</v>
      </c>
    </row>
    <row r="6" spans="1:4" ht="30" customHeight="1">
      <c r="A6" s="127" t="s">
        <v>539</v>
      </c>
      <c r="B6" s="128">
        <v>4984</v>
      </c>
      <c r="C6" s="129" t="s">
        <v>540</v>
      </c>
      <c r="D6" s="130">
        <v>20607</v>
      </c>
    </row>
    <row r="7" spans="1:4" ht="30" customHeight="1">
      <c r="A7" s="131" t="s">
        <v>541</v>
      </c>
      <c r="B7" s="128">
        <v>98477</v>
      </c>
      <c r="C7" s="129" t="s">
        <v>542</v>
      </c>
      <c r="D7" s="130">
        <v>12766</v>
      </c>
    </row>
    <row r="8" spans="1:4" ht="30" customHeight="1">
      <c r="A8" s="131" t="s">
        <v>543</v>
      </c>
      <c r="B8" s="128">
        <v>47947</v>
      </c>
      <c r="C8" s="125" t="s">
        <v>544</v>
      </c>
      <c r="D8" s="130">
        <v>1</v>
      </c>
    </row>
    <row r="9" spans="1:4" ht="30" customHeight="1">
      <c r="A9" s="127" t="s">
        <v>545</v>
      </c>
      <c r="B9" s="128">
        <v>1936</v>
      </c>
      <c r="C9" s="129"/>
      <c r="D9" s="130">
        <v>0</v>
      </c>
    </row>
    <row r="10" spans="1:4" ht="30" customHeight="1">
      <c r="A10" s="132" t="s">
        <v>546</v>
      </c>
      <c r="B10" s="128">
        <v>1407</v>
      </c>
      <c r="C10" s="125"/>
      <c r="D10" s="133"/>
    </row>
    <row r="11" spans="1:4" ht="30" customHeight="1">
      <c r="A11" s="132"/>
      <c r="B11" s="134"/>
      <c r="C11" s="135"/>
      <c r="D11" s="133"/>
    </row>
    <row r="12" spans="1:4" ht="30" customHeight="1">
      <c r="A12" s="132"/>
      <c r="B12" s="134"/>
      <c r="C12" s="135"/>
      <c r="D12" s="133"/>
    </row>
    <row r="13" spans="1:6" ht="24.75" customHeight="1">
      <c r="A13" s="136" t="s">
        <v>547</v>
      </c>
      <c r="B13" s="137">
        <f>B4+B5</f>
        <v>210851</v>
      </c>
      <c r="C13" s="138" t="s">
        <v>548</v>
      </c>
      <c r="D13" s="139">
        <f>D4+D5+D8</f>
        <v>210851</v>
      </c>
      <c r="F13" s="140">
        <f>B13-D13</f>
        <v>0</v>
      </c>
    </row>
  </sheetData>
  <sheetProtection/>
  <mergeCells count="1">
    <mergeCell ref="A1:D1"/>
  </mergeCells>
  <printOptions horizontalCentered="1"/>
  <pageMargins left="0.75" right="0.75" top="0.59" bottom="0.5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80"/>
  <sheetViews>
    <sheetView workbookViewId="0" topLeftCell="C1">
      <selection activeCell="D52" sqref="D52:D56"/>
    </sheetView>
  </sheetViews>
  <sheetFormatPr defaultColWidth="15.125" defaultRowHeight="14.25"/>
  <cols>
    <col min="1" max="1" width="8.50390625" style="90" customWidth="1"/>
    <col min="2" max="2" width="12.125" style="90" customWidth="1"/>
    <col min="3" max="3" width="38.50390625" style="60" customWidth="1"/>
    <col min="4" max="4" width="27.125" style="91" customWidth="1"/>
    <col min="5" max="16384" width="15.125" style="61" customWidth="1"/>
  </cols>
  <sheetData>
    <row r="1" spans="1:4" s="56" customFormat="1" ht="35.25" customHeight="1">
      <c r="A1" s="62" t="s">
        <v>549</v>
      </c>
      <c r="B1" s="63"/>
      <c r="C1" s="63"/>
      <c r="D1" s="63"/>
    </row>
    <row r="2" spans="1:4" ht="16.5" customHeight="1">
      <c r="A2" s="92"/>
      <c r="B2" s="93"/>
      <c r="C2" s="66"/>
      <c r="D2" s="94" t="s">
        <v>11</v>
      </c>
    </row>
    <row r="3" spans="1:4" s="66" customFormat="1" ht="19.5" customHeight="1">
      <c r="A3" s="95" t="s">
        <v>550</v>
      </c>
      <c r="B3" s="96"/>
      <c r="C3" s="97" t="s">
        <v>47</v>
      </c>
      <c r="D3" s="98" t="s">
        <v>551</v>
      </c>
    </row>
    <row r="4" spans="1:4" s="89" customFormat="1" ht="19.5" customHeight="1">
      <c r="A4" s="71" t="s">
        <v>552</v>
      </c>
      <c r="B4" s="72" t="s">
        <v>553</v>
      </c>
      <c r="C4" s="97"/>
      <c r="D4" s="98"/>
    </row>
    <row r="5" spans="1:4" s="89" customFormat="1" ht="19.5" customHeight="1">
      <c r="A5" s="75"/>
      <c r="B5" s="76"/>
      <c r="C5" s="77" t="s">
        <v>554</v>
      </c>
      <c r="D5" s="99">
        <f>SUM(D6,D11,D37,D51)</f>
        <v>73736</v>
      </c>
    </row>
    <row r="6" spans="1:5" s="66" customFormat="1" ht="19.5" customHeight="1">
      <c r="A6" s="100" t="s">
        <v>555</v>
      </c>
      <c r="B6" s="100"/>
      <c r="C6" s="101" t="s">
        <v>556</v>
      </c>
      <c r="D6" s="99">
        <f>SUM(D7:D10)</f>
        <v>22302</v>
      </c>
      <c r="E6" s="102"/>
    </row>
    <row r="7" spans="1:4" s="66" customFormat="1" ht="19.5" customHeight="1">
      <c r="A7" s="100"/>
      <c r="B7" s="100" t="s">
        <v>557</v>
      </c>
      <c r="C7" s="103" t="s">
        <v>558</v>
      </c>
      <c r="D7" s="104">
        <v>15385</v>
      </c>
    </row>
    <row r="8" spans="1:4" s="66" customFormat="1" ht="19.5" customHeight="1">
      <c r="A8" s="100"/>
      <c r="B8" s="100" t="s">
        <v>559</v>
      </c>
      <c r="C8" s="103" t="s">
        <v>560</v>
      </c>
      <c r="D8" s="104">
        <v>5272</v>
      </c>
    </row>
    <row r="9" spans="1:4" s="66" customFormat="1" ht="19.5" customHeight="1">
      <c r="A9" s="100"/>
      <c r="B9" s="100" t="s">
        <v>561</v>
      </c>
      <c r="C9" s="103" t="s">
        <v>562</v>
      </c>
      <c r="D9" s="104">
        <v>972</v>
      </c>
    </row>
    <row r="10" spans="1:4" s="66" customFormat="1" ht="19.5" customHeight="1">
      <c r="A10" s="100"/>
      <c r="B10" s="100" t="s">
        <v>563</v>
      </c>
      <c r="C10" s="103" t="s">
        <v>564</v>
      </c>
      <c r="D10" s="104">
        <v>673</v>
      </c>
    </row>
    <row r="11" spans="1:6" s="66" customFormat="1" ht="19.5" customHeight="1">
      <c r="A11" s="100" t="s">
        <v>565</v>
      </c>
      <c r="B11" s="100"/>
      <c r="C11" s="101" t="s">
        <v>566</v>
      </c>
      <c r="D11" s="99">
        <f>SUM(D12:D21)</f>
        <v>4555</v>
      </c>
      <c r="E11" s="102"/>
      <c r="F11" s="102"/>
    </row>
    <row r="12" spans="1:4" s="66" customFormat="1" ht="19.5" customHeight="1">
      <c r="A12" s="100"/>
      <c r="B12" s="100" t="s">
        <v>557</v>
      </c>
      <c r="C12" s="103" t="s">
        <v>567</v>
      </c>
      <c r="D12" s="104">
        <v>3721</v>
      </c>
    </row>
    <row r="13" spans="1:4" s="66" customFormat="1" ht="19.5" customHeight="1">
      <c r="A13" s="105"/>
      <c r="B13" s="100" t="s">
        <v>559</v>
      </c>
      <c r="C13" s="103" t="s">
        <v>568</v>
      </c>
      <c r="D13" s="104">
        <v>5</v>
      </c>
    </row>
    <row r="14" spans="1:4" s="66" customFormat="1" ht="19.5" customHeight="1">
      <c r="A14" s="105"/>
      <c r="B14" s="100" t="s">
        <v>561</v>
      </c>
      <c r="C14" s="103" t="s">
        <v>569</v>
      </c>
      <c r="D14" s="104">
        <v>16</v>
      </c>
    </row>
    <row r="15" spans="1:4" ht="19.5" customHeight="1">
      <c r="A15" s="100"/>
      <c r="B15" s="100" t="s">
        <v>563</v>
      </c>
      <c r="C15" s="103" t="s">
        <v>570</v>
      </c>
      <c r="D15" s="99"/>
    </row>
    <row r="16" spans="1:4" ht="19.5" customHeight="1">
      <c r="A16" s="105"/>
      <c r="B16" s="100" t="s">
        <v>571</v>
      </c>
      <c r="C16" s="103" t="s">
        <v>572</v>
      </c>
      <c r="D16" s="99"/>
    </row>
    <row r="17" spans="1:4" ht="19.5" customHeight="1">
      <c r="A17" s="105"/>
      <c r="B17" s="100" t="s">
        <v>573</v>
      </c>
      <c r="C17" s="103" t="s">
        <v>574</v>
      </c>
      <c r="D17" s="104">
        <v>65</v>
      </c>
    </row>
    <row r="18" spans="1:4" ht="19.5" customHeight="1">
      <c r="A18" s="100"/>
      <c r="B18" s="100" t="s">
        <v>575</v>
      </c>
      <c r="C18" s="103" t="s">
        <v>576</v>
      </c>
      <c r="D18" s="104"/>
    </row>
    <row r="19" spans="1:4" ht="19.5" customHeight="1">
      <c r="A19" s="105"/>
      <c r="B19" s="100" t="s">
        <v>577</v>
      </c>
      <c r="C19" s="103" t="s">
        <v>578</v>
      </c>
      <c r="D19" s="104">
        <v>472</v>
      </c>
    </row>
    <row r="20" spans="1:4" ht="19.5" customHeight="1">
      <c r="A20" s="105"/>
      <c r="B20" s="100" t="s">
        <v>579</v>
      </c>
      <c r="C20" s="103" t="s">
        <v>580</v>
      </c>
      <c r="D20" s="104">
        <v>162</v>
      </c>
    </row>
    <row r="21" spans="1:4" ht="18.75" customHeight="1">
      <c r="A21" s="105"/>
      <c r="B21" s="100" t="s">
        <v>581</v>
      </c>
      <c r="C21" s="103" t="s">
        <v>582</v>
      </c>
      <c r="D21" s="104">
        <v>114</v>
      </c>
    </row>
    <row r="22" spans="1:4" s="60" customFormat="1" ht="19.5" customHeight="1">
      <c r="A22" s="105">
        <v>503</v>
      </c>
      <c r="B22" s="106"/>
      <c r="C22" s="101" t="s">
        <v>583</v>
      </c>
      <c r="D22" s="107"/>
    </row>
    <row r="23" spans="1:4" ht="19.5" customHeight="1">
      <c r="A23" s="106"/>
      <c r="B23" s="100" t="s">
        <v>557</v>
      </c>
      <c r="C23" s="103" t="s">
        <v>584</v>
      </c>
      <c r="D23" s="107"/>
    </row>
    <row r="24" spans="1:4" ht="19.5" customHeight="1">
      <c r="A24" s="106"/>
      <c r="B24" s="100" t="s">
        <v>559</v>
      </c>
      <c r="C24" s="103" t="s">
        <v>585</v>
      </c>
      <c r="D24" s="107"/>
    </row>
    <row r="25" spans="1:4" ht="19.5" customHeight="1">
      <c r="A25" s="106"/>
      <c r="B25" s="100" t="s">
        <v>561</v>
      </c>
      <c r="C25" s="103" t="s">
        <v>586</v>
      </c>
      <c r="D25" s="107"/>
    </row>
    <row r="26" spans="1:4" ht="19.5" customHeight="1">
      <c r="A26" s="106"/>
      <c r="B26" s="100" t="s">
        <v>571</v>
      </c>
      <c r="C26" s="103" t="s">
        <v>587</v>
      </c>
      <c r="D26" s="107"/>
    </row>
    <row r="27" spans="1:4" ht="19.5" customHeight="1">
      <c r="A27" s="106"/>
      <c r="B27" s="100" t="s">
        <v>573</v>
      </c>
      <c r="C27" s="103" t="s">
        <v>588</v>
      </c>
      <c r="D27" s="107"/>
    </row>
    <row r="28" spans="1:4" ht="19.5" customHeight="1">
      <c r="A28" s="106"/>
      <c r="B28" s="100" t="s">
        <v>575</v>
      </c>
      <c r="C28" s="103" t="s">
        <v>589</v>
      </c>
      <c r="D28" s="107"/>
    </row>
    <row r="29" spans="1:4" s="60" customFormat="1" ht="19.5" customHeight="1">
      <c r="A29" s="106"/>
      <c r="B29" s="100" t="s">
        <v>581</v>
      </c>
      <c r="C29" s="103" t="s">
        <v>590</v>
      </c>
      <c r="D29" s="107"/>
    </row>
    <row r="30" spans="1:4" s="60" customFormat="1" ht="19.5" customHeight="1">
      <c r="A30" s="105">
        <v>504</v>
      </c>
      <c r="B30" s="100"/>
      <c r="C30" s="101" t="s">
        <v>591</v>
      </c>
      <c r="D30" s="107"/>
    </row>
    <row r="31" spans="1:4" s="60" customFormat="1" ht="19.5" customHeight="1">
      <c r="A31" s="105"/>
      <c r="B31" s="100" t="s">
        <v>557</v>
      </c>
      <c r="C31" s="103" t="s">
        <v>584</v>
      </c>
      <c r="D31" s="107"/>
    </row>
    <row r="32" spans="1:4" s="60" customFormat="1" ht="19.5" customHeight="1">
      <c r="A32" s="105"/>
      <c r="B32" s="100" t="s">
        <v>559</v>
      </c>
      <c r="C32" s="103" t="s">
        <v>585</v>
      </c>
      <c r="D32" s="107"/>
    </row>
    <row r="33" spans="1:4" s="60" customFormat="1" ht="19.5" customHeight="1">
      <c r="A33" s="105"/>
      <c r="B33" s="100" t="s">
        <v>561</v>
      </c>
      <c r="C33" s="103" t="s">
        <v>586</v>
      </c>
      <c r="D33" s="107"/>
    </row>
    <row r="34" spans="1:4" s="60" customFormat="1" ht="19.5" customHeight="1">
      <c r="A34" s="105"/>
      <c r="B34" s="100" t="s">
        <v>563</v>
      </c>
      <c r="C34" s="103" t="s">
        <v>588</v>
      </c>
      <c r="D34" s="107"/>
    </row>
    <row r="35" spans="1:4" s="60" customFormat="1" ht="19.5" customHeight="1">
      <c r="A35" s="105"/>
      <c r="B35" s="100" t="s">
        <v>571</v>
      </c>
      <c r="C35" s="103" t="s">
        <v>589</v>
      </c>
      <c r="D35" s="107"/>
    </row>
    <row r="36" spans="1:4" ht="19.5" customHeight="1">
      <c r="A36" s="106"/>
      <c r="B36" s="100" t="s">
        <v>581</v>
      </c>
      <c r="C36" s="103" t="s">
        <v>590</v>
      </c>
      <c r="D36" s="107"/>
    </row>
    <row r="37" spans="1:4" ht="19.5" customHeight="1">
      <c r="A37" s="106">
        <v>505</v>
      </c>
      <c r="B37" s="100"/>
      <c r="C37" s="101" t="s">
        <v>592</v>
      </c>
      <c r="D37" s="107">
        <f>SUM(D38:D40)</f>
        <v>39623</v>
      </c>
    </row>
    <row r="38" spans="1:4" ht="19.5" customHeight="1">
      <c r="A38" s="106"/>
      <c r="B38" s="100" t="s">
        <v>557</v>
      </c>
      <c r="C38" s="103" t="s">
        <v>593</v>
      </c>
      <c r="D38" s="108">
        <v>37164</v>
      </c>
    </row>
    <row r="39" spans="1:4" ht="19.5" customHeight="1">
      <c r="A39" s="106"/>
      <c r="B39" s="100" t="s">
        <v>559</v>
      </c>
      <c r="C39" s="103" t="s">
        <v>594</v>
      </c>
      <c r="D39" s="104">
        <v>2459</v>
      </c>
    </row>
    <row r="40" spans="1:4" ht="19.5" customHeight="1">
      <c r="A40" s="106"/>
      <c r="B40" s="100" t="s">
        <v>581</v>
      </c>
      <c r="C40" s="103" t="s">
        <v>595</v>
      </c>
      <c r="D40" s="104"/>
    </row>
    <row r="41" spans="1:4" ht="19.5" customHeight="1">
      <c r="A41" s="106">
        <v>506</v>
      </c>
      <c r="B41" s="100"/>
      <c r="C41" s="101" t="s">
        <v>596</v>
      </c>
      <c r="D41" s="107"/>
    </row>
    <row r="42" spans="1:4" ht="19.5" customHeight="1">
      <c r="A42" s="106"/>
      <c r="B42" s="100" t="s">
        <v>557</v>
      </c>
      <c r="C42" s="103" t="s">
        <v>597</v>
      </c>
      <c r="D42" s="107"/>
    </row>
    <row r="43" spans="1:4" ht="19.5" customHeight="1">
      <c r="A43" s="106"/>
      <c r="B43" s="100" t="s">
        <v>559</v>
      </c>
      <c r="C43" s="103" t="s">
        <v>598</v>
      </c>
      <c r="D43" s="107"/>
    </row>
    <row r="44" spans="1:4" ht="19.5" customHeight="1">
      <c r="A44" s="106">
        <v>507</v>
      </c>
      <c r="B44" s="100"/>
      <c r="C44" s="101" t="s">
        <v>599</v>
      </c>
      <c r="D44" s="107"/>
    </row>
    <row r="45" spans="1:4" ht="19.5" customHeight="1">
      <c r="A45" s="106"/>
      <c r="B45" s="100" t="s">
        <v>557</v>
      </c>
      <c r="C45" s="103" t="s">
        <v>600</v>
      </c>
      <c r="D45" s="107"/>
    </row>
    <row r="46" spans="1:4" ht="19.5" customHeight="1">
      <c r="A46" s="106"/>
      <c r="B46" s="100" t="s">
        <v>559</v>
      </c>
      <c r="C46" s="103" t="s">
        <v>601</v>
      </c>
      <c r="D46" s="107"/>
    </row>
    <row r="47" spans="1:4" ht="19.5" customHeight="1">
      <c r="A47" s="106"/>
      <c r="B47" s="100" t="s">
        <v>581</v>
      </c>
      <c r="C47" s="103" t="s">
        <v>602</v>
      </c>
      <c r="D47" s="107"/>
    </row>
    <row r="48" spans="1:4" ht="19.5" customHeight="1">
      <c r="A48" s="106">
        <v>508</v>
      </c>
      <c r="B48" s="100"/>
      <c r="C48" s="101" t="s">
        <v>603</v>
      </c>
      <c r="D48" s="107"/>
    </row>
    <row r="49" spans="1:4" ht="19.5" customHeight="1">
      <c r="A49" s="106"/>
      <c r="B49" s="100" t="s">
        <v>557</v>
      </c>
      <c r="C49" s="103" t="s">
        <v>604</v>
      </c>
      <c r="D49" s="107"/>
    </row>
    <row r="50" spans="1:4" ht="19.5" customHeight="1">
      <c r="A50" s="106"/>
      <c r="B50" s="100" t="s">
        <v>559</v>
      </c>
      <c r="C50" s="103" t="s">
        <v>605</v>
      </c>
      <c r="D50" s="107"/>
    </row>
    <row r="51" spans="1:4" ht="19.5" customHeight="1">
      <c r="A51" s="106">
        <v>509</v>
      </c>
      <c r="B51" s="100"/>
      <c r="C51" s="101" t="s">
        <v>606</v>
      </c>
      <c r="D51" s="109">
        <f>SUM(D52:D56)</f>
        <v>7256</v>
      </c>
    </row>
    <row r="52" spans="1:4" ht="19.5" customHeight="1">
      <c r="A52" s="106"/>
      <c r="B52" s="100" t="s">
        <v>557</v>
      </c>
      <c r="C52" s="103" t="s">
        <v>607</v>
      </c>
      <c r="D52" s="104">
        <v>6739</v>
      </c>
    </row>
    <row r="53" spans="1:4" ht="19.5" customHeight="1">
      <c r="A53" s="106"/>
      <c r="B53" s="100" t="s">
        <v>559</v>
      </c>
      <c r="C53" s="103" t="s">
        <v>608</v>
      </c>
      <c r="D53" s="110"/>
    </row>
    <row r="54" spans="1:4" ht="19.5" customHeight="1">
      <c r="A54" s="106"/>
      <c r="B54" s="100" t="s">
        <v>561</v>
      </c>
      <c r="C54" s="103" t="s">
        <v>609</v>
      </c>
      <c r="D54" s="110"/>
    </row>
    <row r="55" spans="1:4" ht="19.5" customHeight="1">
      <c r="A55" s="106"/>
      <c r="B55" s="100" t="s">
        <v>571</v>
      </c>
      <c r="C55" s="103" t="s">
        <v>610</v>
      </c>
      <c r="D55" s="104">
        <v>494</v>
      </c>
    </row>
    <row r="56" spans="1:4" ht="19.5" customHeight="1">
      <c r="A56" s="106"/>
      <c r="B56" s="100" t="s">
        <v>581</v>
      </c>
      <c r="C56" s="103" t="s">
        <v>611</v>
      </c>
      <c r="D56" s="104">
        <v>23</v>
      </c>
    </row>
    <row r="57" spans="1:4" ht="19.5" customHeight="1">
      <c r="A57" s="106">
        <v>510</v>
      </c>
      <c r="B57" s="100"/>
      <c r="C57" s="101" t="s">
        <v>612</v>
      </c>
      <c r="D57" s="109"/>
    </row>
    <row r="58" spans="1:4" ht="19.5" customHeight="1">
      <c r="A58" s="106"/>
      <c r="B58" s="100" t="s">
        <v>559</v>
      </c>
      <c r="C58" s="103" t="s">
        <v>613</v>
      </c>
      <c r="D58" s="109"/>
    </row>
    <row r="59" spans="1:4" ht="19.5" customHeight="1">
      <c r="A59" s="106"/>
      <c r="B59" s="100" t="s">
        <v>561</v>
      </c>
      <c r="C59" s="103" t="s">
        <v>614</v>
      </c>
      <c r="D59" s="109"/>
    </row>
    <row r="60" spans="1:4" ht="19.5" customHeight="1">
      <c r="A60" s="106">
        <v>511</v>
      </c>
      <c r="B60" s="100"/>
      <c r="C60" s="101" t="s">
        <v>615</v>
      </c>
      <c r="D60" s="109"/>
    </row>
    <row r="61" spans="1:4" ht="19.5" customHeight="1">
      <c r="A61" s="106"/>
      <c r="B61" s="100" t="s">
        <v>557</v>
      </c>
      <c r="C61" s="103" t="s">
        <v>616</v>
      </c>
      <c r="D61" s="109"/>
    </row>
    <row r="62" spans="1:4" ht="19.5" customHeight="1">
      <c r="A62" s="106"/>
      <c r="B62" s="100" t="s">
        <v>559</v>
      </c>
      <c r="C62" s="103" t="s">
        <v>617</v>
      </c>
      <c r="D62" s="109"/>
    </row>
    <row r="63" spans="1:4" ht="19.5" customHeight="1">
      <c r="A63" s="106"/>
      <c r="B63" s="100" t="s">
        <v>561</v>
      </c>
      <c r="C63" s="103" t="s">
        <v>618</v>
      </c>
      <c r="D63" s="109"/>
    </row>
    <row r="64" spans="1:4" ht="19.5" customHeight="1">
      <c r="A64" s="106"/>
      <c r="B64" s="100" t="s">
        <v>563</v>
      </c>
      <c r="C64" s="103" t="s">
        <v>619</v>
      </c>
      <c r="D64" s="109"/>
    </row>
    <row r="65" spans="1:4" ht="19.5" customHeight="1">
      <c r="A65" s="106">
        <v>512</v>
      </c>
      <c r="B65" s="100"/>
      <c r="C65" s="101" t="s">
        <v>620</v>
      </c>
      <c r="D65" s="109"/>
    </row>
    <row r="66" spans="1:4" ht="19.5" customHeight="1">
      <c r="A66" s="106"/>
      <c r="B66" s="100" t="s">
        <v>557</v>
      </c>
      <c r="C66" s="103" t="s">
        <v>621</v>
      </c>
      <c r="D66" s="109"/>
    </row>
    <row r="67" spans="1:4" ht="19.5" customHeight="1">
      <c r="A67" s="106"/>
      <c r="B67" s="100" t="s">
        <v>559</v>
      </c>
      <c r="C67" s="103" t="s">
        <v>622</v>
      </c>
      <c r="D67" s="109"/>
    </row>
    <row r="68" spans="1:4" ht="19.5" customHeight="1">
      <c r="A68" s="106">
        <v>513</v>
      </c>
      <c r="B68" s="100"/>
      <c r="C68" s="101" t="s">
        <v>623</v>
      </c>
      <c r="D68" s="109"/>
    </row>
    <row r="69" spans="1:4" ht="19.5" customHeight="1">
      <c r="A69" s="106"/>
      <c r="B69" s="100" t="s">
        <v>557</v>
      </c>
      <c r="C69" s="103" t="s">
        <v>624</v>
      </c>
      <c r="D69" s="109"/>
    </row>
    <row r="70" spans="1:4" ht="19.5" customHeight="1">
      <c r="A70" s="106"/>
      <c r="B70" s="100" t="s">
        <v>559</v>
      </c>
      <c r="C70" s="103" t="s">
        <v>625</v>
      </c>
      <c r="D70" s="109"/>
    </row>
    <row r="71" spans="1:4" ht="19.5" customHeight="1">
      <c r="A71" s="106"/>
      <c r="B71" s="100" t="s">
        <v>561</v>
      </c>
      <c r="C71" s="103" t="s">
        <v>626</v>
      </c>
      <c r="D71" s="109"/>
    </row>
    <row r="72" spans="1:4" ht="19.5" customHeight="1">
      <c r="A72" s="106"/>
      <c r="B72" s="100" t="s">
        <v>563</v>
      </c>
      <c r="C72" s="103" t="s">
        <v>627</v>
      </c>
      <c r="D72" s="109"/>
    </row>
    <row r="73" spans="1:4" ht="19.5" customHeight="1">
      <c r="A73" s="106">
        <v>514</v>
      </c>
      <c r="B73" s="100"/>
      <c r="C73" s="101" t="s">
        <v>628</v>
      </c>
      <c r="D73" s="109"/>
    </row>
    <row r="74" spans="1:4" ht="19.5" customHeight="1">
      <c r="A74" s="106"/>
      <c r="B74" s="100" t="s">
        <v>557</v>
      </c>
      <c r="C74" s="103" t="s">
        <v>70</v>
      </c>
      <c r="D74" s="109"/>
    </row>
    <row r="75" spans="1:4" ht="19.5" customHeight="1">
      <c r="A75" s="106"/>
      <c r="B75" s="100" t="s">
        <v>559</v>
      </c>
      <c r="C75" s="103" t="s">
        <v>629</v>
      </c>
      <c r="D75" s="109"/>
    </row>
    <row r="76" spans="1:4" ht="19.5" customHeight="1">
      <c r="A76" s="106">
        <v>599</v>
      </c>
      <c r="B76" s="100"/>
      <c r="C76" s="101" t="s">
        <v>630</v>
      </c>
      <c r="D76" s="109"/>
    </row>
    <row r="77" spans="1:4" ht="19.5" customHeight="1">
      <c r="A77" s="106"/>
      <c r="B77" s="100" t="s">
        <v>573</v>
      </c>
      <c r="C77" s="103" t="s">
        <v>631</v>
      </c>
      <c r="D77" s="109"/>
    </row>
    <row r="78" spans="1:4" ht="19.5" customHeight="1">
      <c r="A78" s="106"/>
      <c r="B78" s="100" t="s">
        <v>575</v>
      </c>
      <c r="C78" s="103" t="s">
        <v>632</v>
      </c>
      <c r="D78" s="109"/>
    </row>
    <row r="79" spans="1:4" ht="19.5" customHeight="1">
      <c r="A79" s="106"/>
      <c r="B79" s="100" t="s">
        <v>577</v>
      </c>
      <c r="C79" s="103" t="s">
        <v>633</v>
      </c>
      <c r="D79" s="109"/>
    </row>
    <row r="80" spans="1:4" ht="19.5" customHeight="1">
      <c r="A80" s="106"/>
      <c r="B80" s="100" t="s">
        <v>634</v>
      </c>
      <c r="C80" s="103" t="s">
        <v>71</v>
      </c>
      <c r="D80" s="107"/>
    </row>
  </sheetData>
  <sheetProtection/>
  <mergeCells count="4">
    <mergeCell ref="A1:D1"/>
    <mergeCell ref="A3:B3"/>
    <mergeCell ref="C3:C4"/>
    <mergeCell ref="D3:D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D76"/>
  <sheetViews>
    <sheetView workbookViewId="0" topLeftCell="A1">
      <selection activeCell="F11" sqref="F11"/>
    </sheetView>
  </sheetViews>
  <sheetFormatPr defaultColWidth="15.125" defaultRowHeight="14.25"/>
  <cols>
    <col min="1" max="2" width="7.125" style="59" customWidth="1"/>
    <col min="3" max="4" width="33.00390625" style="60" customWidth="1"/>
    <col min="5" max="16384" width="15.125" style="61" customWidth="1"/>
  </cols>
  <sheetData>
    <row r="1" spans="1:4" s="56" customFormat="1" ht="45.75" customHeight="1">
      <c r="A1" s="62" t="s">
        <v>635</v>
      </c>
      <c r="B1" s="63"/>
      <c r="C1" s="63"/>
      <c r="D1" s="63"/>
    </row>
    <row r="2" spans="1:4" ht="19.5" customHeight="1">
      <c r="A2" s="64"/>
      <c r="B2" s="65"/>
      <c r="C2" s="66"/>
      <c r="D2" s="67" t="s">
        <v>11</v>
      </c>
    </row>
    <row r="3" spans="1:4" s="57" customFormat="1" ht="19.5" customHeight="1">
      <c r="A3" s="68" t="s">
        <v>550</v>
      </c>
      <c r="B3" s="68"/>
      <c r="C3" s="69" t="s">
        <v>47</v>
      </c>
      <c r="D3" s="70" t="s">
        <v>636</v>
      </c>
    </row>
    <row r="4" spans="1:4" s="57" customFormat="1" ht="19.5" customHeight="1">
      <c r="A4" s="71" t="s">
        <v>552</v>
      </c>
      <c r="B4" s="72" t="s">
        <v>553</v>
      </c>
      <c r="C4" s="73"/>
      <c r="D4" s="74"/>
    </row>
    <row r="5" spans="1:4" s="57" customFormat="1" ht="19.5" customHeight="1">
      <c r="A5" s="75"/>
      <c r="B5" s="76"/>
      <c r="C5" s="77" t="s">
        <v>554</v>
      </c>
      <c r="D5" s="78">
        <f>SUM(D6,D20,D48)</f>
        <v>73736</v>
      </c>
    </row>
    <row r="6" spans="1:4" s="57" customFormat="1" ht="19.5" customHeight="1">
      <c r="A6" s="79">
        <v>301</v>
      </c>
      <c r="B6" s="79"/>
      <c r="C6" s="80" t="s">
        <v>593</v>
      </c>
      <c r="D6" s="78">
        <f>SUM(D7:D19)</f>
        <v>59466</v>
      </c>
    </row>
    <row r="7" spans="1:4" s="57" customFormat="1" ht="19.5" customHeight="1">
      <c r="A7" s="79"/>
      <c r="B7" s="79" t="s">
        <v>557</v>
      </c>
      <c r="C7" s="80" t="s">
        <v>637</v>
      </c>
      <c r="D7" s="78">
        <f>25760+17+284</f>
        <v>26061</v>
      </c>
    </row>
    <row r="8" spans="1:4" s="57" customFormat="1" ht="19.5" customHeight="1">
      <c r="A8" s="79"/>
      <c r="B8" s="79" t="s">
        <v>559</v>
      </c>
      <c r="C8" s="80" t="s">
        <v>638</v>
      </c>
      <c r="D8" s="81">
        <v>14223</v>
      </c>
    </row>
    <row r="9" spans="1:4" s="57" customFormat="1" ht="19.5" customHeight="1">
      <c r="A9" s="79"/>
      <c r="B9" s="79" t="s">
        <v>561</v>
      </c>
      <c r="C9" s="80" t="s">
        <v>639</v>
      </c>
      <c r="D9" s="78">
        <v>1925</v>
      </c>
    </row>
    <row r="10" spans="1:4" s="57" customFormat="1" ht="19.5" customHeight="1">
      <c r="A10" s="79"/>
      <c r="B10" s="79" t="s">
        <v>573</v>
      </c>
      <c r="C10" s="80" t="s">
        <v>640</v>
      </c>
      <c r="D10" s="78"/>
    </row>
    <row r="11" spans="1:4" s="57" customFormat="1" ht="19.5" customHeight="1">
      <c r="A11" s="79"/>
      <c r="B11" s="79" t="s">
        <v>575</v>
      </c>
      <c r="C11" s="80" t="s">
        <v>641</v>
      </c>
      <c r="D11" s="78">
        <v>33</v>
      </c>
    </row>
    <row r="12" spans="1:4" s="57" customFormat="1" ht="19.5" customHeight="1">
      <c r="A12" s="79"/>
      <c r="B12" s="79" t="s">
        <v>577</v>
      </c>
      <c r="C12" s="80" t="s">
        <v>642</v>
      </c>
      <c r="D12" s="78">
        <v>5558</v>
      </c>
    </row>
    <row r="13" spans="1:4" s="57" customFormat="1" ht="19.5" customHeight="1">
      <c r="A13" s="79"/>
      <c r="B13" s="79" t="s">
        <v>579</v>
      </c>
      <c r="C13" s="80" t="s">
        <v>643</v>
      </c>
      <c r="D13" s="78">
        <v>3015</v>
      </c>
    </row>
    <row r="14" spans="1:4" s="57" customFormat="1" ht="19.5" customHeight="1">
      <c r="A14" s="79"/>
      <c r="B14" s="79" t="s">
        <v>644</v>
      </c>
      <c r="C14" s="80" t="s">
        <v>645</v>
      </c>
      <c r="D14" s="78">
        <f>3173+2+49</f>
        <v>3224</v>
      </c>
    </row>
    <row r="15" spans="1:4" s="57" customFormat="1" ht="19.5" customHeight="1">
      <c r="A15" s="79"/>
      <c r="B15" s="79" t="s">
        <v>646</v>
      </c>
      <c r="C15" s="80" t="s">
        <v>647</v>
      </c>
      <c r="D15" s="78">
        <v>2</v>
      </c>
    </row>
    <row r="16" spans="1:4" s="57" customFormat="1" ht="19.5" customHeight="1">
      <c r="A16" s="79"/>
      <c r="B16" s="79" t="s">
        <v>648</v>
      </c>
      <c r="C16" s="80" t="s">
        <v>649</v>
      </c>
      <c r="D16" s="78">
        <v>1</v>
      </c>
    </row>
    <row r="17" spans="1:4" s="57" customFormat="1" ht="19.5" customHeight="1">
      <c r="A17" s="79"/>
      <c r="B17" s="79" t="s">
        <v>650</v>
      </c>
      <c r="C17" s="80" t="s">
        <v>507</v>
      </c>
      <c r="D17" s="78">
        <f>3806+3+53</f>
        <v>3862</v>
      </c>
    </row>
    <row r="18" spans="1:4" s="57" customFormat="1" ht="19.5" customHeight="1">
      <c r="A18" s="79"/>
      <c r="B18" s="79" t="s">
        <v>651</v>
      </c>
      <c r="C18" s="80" t="s">
        <v>652</v>
      </c>
      <c r="D18" s="78">
        <v>2</v>
      </c>
    </row>
    <row r="19" spans="1:4" s="57" customFormat="1" ht="19.5" customHeight="1">
      <c r="A19" s="79"/>
      <c r="B19" s="79" t="s">
        <v>581</v>
      </c>
      <c r="C19" s="80" t="s">
        <v>653</v>
      </c>
      <c r="D19" s="82">
        <f>1543+17</f>
        <v>1560</v>
      </c>
    </row>
    <row r="20" spans="1:4" s="57" customFormat="1" ht="19.5" customHeight="1">
      <c r="A20" s="79" t="s">
        <v>654</v>
      </c>
      <c r="B20" s="79"/>
      <c r="C20" s="80" t="s">
        <v>594</v>
      </c>
      <c r="D20" s="82">
        <f>SUM(D21:D47)</f>
        <v>7014</v>
      </c>
    </row>
    <row r="21" spans="1:4" s="57" customFormat="1" ht="19.5" customHeight="1">
      <c r="A21" s="79"/>
      <c r="B21" s="79" t="s">
        <v>557</v>
      </c>
      <c r="C21" s="80" t="s">
        <v>655</v>
      </c>
      <c r="D21" s="82">
        <v>1530</v>
      </c>
    </row>
    <row r="22" spans="1:4" s="57" customFormat="1" ht="19.5" customHeight="1">
      <c r="A22" s="79"/>
      <c r="B22" s="79" t="s">
        <v>559</v>
      </c>
      <c r="C22" s="80" t="s">
        <v>656</v>
      </c>
      <c r="D22" s="82">
        <v>65</v>
      </c>
    </row>
    <row r="23" spans="1:4" s="57" customFormat="1" ht="19.5" customHeight="1">
      <c r="A23" s="79"/>
      <c r="B23" s="79" t="s">
        <v>561</v>
      </c>
      <c r="C23" s="80" t="s">
        <v>657</v>
      </c>
      <c r="D23" s="82">
        <v>4</v>
      </c>
    </row>
    <row r="24" spans="1:4" s="57" customFormat="1" ht="19.5" customHeight="1">
      <c r="A24" s="79"/>
      <c r="B24" s="79" t="s">
        <v>563</v>
      </c>
      <c r="C24" s="80" t="s">
        <v>658</v>
      </c>
      <c r="D24" s="82">
        <v>2</v>
      </c>
    </row>
    <row r="25" spans="1:4" s="57" customFormat="1" ht="19.5" customHeight="1">
      <c r="A25" s="79"/>
      <c r="B25" s="79" t="s">
        <v>571</v>
      </c>
      <c r="C25" s="80" t="s">
        <v>659</v>
      </c>
      <c r="D25" s="82">
        <f>41+31+2</f>
        <v>74</v>
      </c>
    </row>
    <row r="26" spans="1:4" s="57" customFormat="1" ht="19.5" customHeight="1">
      <c r="A26" s="79"/>
      <c r="B26" s="79" t="s">
        <v>573</v>
      </c>
      <c r="C26" s="80" t="s">
        <v>660</v>
      </c>
      <c r="D26" s="82">
        <v>247</v>
      </c>
    </row>
    <row r="27" spans="1:4" s="57" customFormat="1" ht="19.5" customHeight="1">
      <c r="A27" s="79"/>
      <c r="B27" s="79" t="s">
        <v>575</v>
      </c>
      <c r="C27" s="80" t="s">
        <v>661</v>
      </c>
      <c r="D27" s="82">
        <v>91</v>
      </c>
    </row>
    <row r="28" spans="1:4" s="57" customFormat="1" ht="19.5" customHeight="1">
      <c r="A28" s="79"/>
      <c r="B28" s="79" t="s">
        <v>577</v>
      </c>
      <c r="C28" s="80" t="s">
        <v>662</v>
      </c>
      <c r="D28" s="82">
        <v>898</v>
      </c>
    </row>
    <row r="29" spans="1:4" s="57" customFormat="1" ht="19.5" customHeight="1">
      <c r="A29" s="79"/>
      <c r="B29" s="79" t="s">
        <v>579</v>
      </c>
      <c r="C29" s="80" t="s">
        <v>663</v>
      </c>
      <c r="D29" s="82">
        <v>24</v>
      </c>
    </row>
    <row r="30" spans="1:4" s="58" customFormat="1" ht="19.5" customHeight="1">
      <c r="A30" s="79"/>
      <c r="B30" s="79" t="s">
        <v>646</v>
      </c>
      <c r="C30" s="80" t="s">
        <v>664</v>
      </c>
      <c r="D30" s="82">
        <v>252</v>
      </c>
    </row>
    <row r="31" spans="1:4" s="58" customFormat="1" ht="19.5" customHeight="1">
      <c r="A31" s="79"/>
      <c r="B31" s="79" t="s">
        <v>648</v>
      </c>
      <c r="C31" s="80" t="s">
        <v>665</v>
      </c>
      <c r="D31" s="82"/>
    </row>
    <row r="32" spans="1:4" s="58" customFormat="1" ht="19.5" customHeight="1">
      <c r="A32" s="79"/>
      <c r="B32" s="79" t="s">
        <v>650</v>
      </c>
      <c r="C32" s="80" t="s">
        <v>666</v>
      </c>
      <c r="D32" s="82">
        <v>227</v>
      </c>
    </row>
    <row r="33" spans="1:4" s="57" customFormat="1" ht="19.5" customHeight="1">
      <c r="A33" s="79"/>
      <c r="B33" s="79" t="s">
        <v>651</v>
      </c>
      <c r="C33" s="80" t="s">
        <v>667</v>
      </c>
      <c r="D33" s="82">
        <v>17</v>
      </c>
    </row>
    <row r="34" spans="1:4" s="57" customFormat="1" ht="19.5" customHeight="1">
      <c r="A34" s="79"/>
      <c r="B34" s="79" t="s">
        <v>668</v>
      </c>
      <c r="C34" s="80" t="s">
        <v>669</v>
      </c>
      <c r="D34" s="82">
        <v>19</v>
      </c>
    </row>
    <row r="35" spans="1:4" s="57" customFormat="1" ht="19.5" customHeight="1">
      <c r="A35" s="79"/>
      <c r="B35" s="79" t="s">
        <v>670</v>
      </c>
      <c r="C35" s="80" t="s">
        <v>671</v>
      </c>
      <c r="D35" s="82">
        <v>20</v>
      </c>
    </row>
    <row r="36" spans="1:4" s="57" customFormat="1" ht="19.5" customHeight="1">
      <c r="A36" s="79"/>
      <c r="B36" s="79" t="s">
        <v>672</v>
      </c>
      <c r="C36" s="80" t="s">
        <v>673</v>
      </c>
      <c r="D36" s="82">
        <v>85</v>
      </c>
    </row>
    <row r="37" spans="1:4" s="57" customFormat="1" ht="19.5" customHeight="1">
      <c r="A37" s="79"/>
      <c r="B37" s="79" t="s">
        <v>674</v>
      </c>
      <c r="C37" s="83" t="s">
        <v>675</v>
      </c>
      <c r="D37" s="82"/>
    </row>
    <row r="38" spans="1:4" s="57" customFormat="1" ht="19.5" customHeight="1">
      <c r="A38" s="79"/>
      <c r="B38" s="79" t="s">
        <v>676</v>
      </c>
      <c r="C38" s="84" t="s">
        <v>677</v>
      </c>
      <c r="D38" s="82"/>
    </row>
    <row r="39" spans="1:4" s="57" customFormat="1" ht="19.5" customHeight="1">
      <c r="A39" s="79"/>
      <c r="B39" s="79" t="s">
        <v>678</v>
      </c>
      <c r="C39" s="84" t="s">
        <v>679</v>
      </c>
      <c r="D39" s="82"/>
    </row>
    <row r="40" spans="1:4" s="57" customFormat="1" ht="19.5" customHeight="1">
      <c r="A40" s="79"/>
      <c r="B40" s="79" t="s">
        <v>680</v>
      </c>
      <c r="C40" s="84" t="s">
        <v>681</v>
      </c>
      <c r="D40" s="82">
        <v>1675</v>
      </c>
    </row>
    <row r="41" spans="1:4" s="57" customFormat="1" ht="19.5" customHeight="1">
      <c r="A41" s="79"/>
      <c r="B41" s="79" t="s">
        <v>682</v>
      </c>
      <c r="C41" s="84" t="s">
        <v>683</v>
      </c>
      <c r="D41" s="82">
        <v>3</v>
      </c>
    </row>
    <row r="42" spans="1:4" s="57" customFormat="1" ht="19.5" customHeight="1">
      <c r="A42" s="79"/>
      <c r="B42" s="79" t="s">
        <v>684</v>
      </c>
      <c r="C42" s="80" t="s">
        <v>685</v>
      </c>
      <c r="D42" s="82">
        <v>106</v>
      </c>
    </row>
    <row r="43" spans="1:4" s="57" customFormat="1" ht="19.5" customHeight="1">
      <c r="A43" s="79"/>
      <c r="B43" s="79" t="s">
        <v>686</v>
      </c>
      <c r="C43" s="80" t="s">
        <v>687</v>
      </c>
      <c r="D43" s="82">
        <v>20</v>
      </c>
    </row>
    <row r="44" spans="1:4" s="57" customFormat="1" ht="19.5" customHeight="1">
      <c r="A44" s="79"/>
      <c r="B44" s="79" t="s">
        <v>688</v>
      </c>
      <c r="C44" s="80" t="s">
        <v>689</v>
      </c>
      <c r="D44" s="82">
        <v>686</v>
      </c>
    </row>
    <row r="45" spans="1:4" s="57" customFormat="1" ht="19.5" customHeight="1">
      <c r="A45" s="79"/>
      <c r="B45" s="79" t="s">
        <v>690</v>
      </c>
      <c r="C45" s="80" t="s">
        <v>691</v>
      </c>
      <c r="D45" s="82">
        <f>824+6</f>
        <v>830</v>
      </c>
    </row>
    <row r="46" spans="1:4" s="57" customFormat="1" ht="19.5" customHeight="1">
      <c r="A46" s="79"/>
      <c r="B46" s="79" t="s">
        <v>692</v>
      </c>
      <c r="C46" s="80" t="s">
        <v>693</v>
      </c>
      <c r="D46" s="82"/>
    </row>
    <row r="47" spans="1:4" s="57" customFormat="1" ht="19.5" customHeight="1">
      <c r="A47" s="79"/>
      <c r="B47" s="79" t="s">
        <v>581</v>
      </c>
      <c r="C47" s="80" t="s">
        <v>694</v>
      </c>
      <c r="D47" s="82">
        <v>139</v>
      </c>
    </row>
    <row r="48" spans="1:4" s="57" customFormat="1" ht="19.5" customHeight="1">
      <c r="A48" s="79" t="s">
        <v>695</v>
      </c>
      <c r="B48" s="79"/>
      <c r="C48" s="80" t="s">
        <v>696</v>
      </c>
      <c r="D48" s="82">
        <f>SUM(D49:D59)</f>
        <v>7256</v>
      </c>
    </row>
    <row r="49" spans="1:4" s="57" customFormat="1" ht="19.5" customHeight="1">
      <c r="A49" s="79"/>
      <c r="B49" s="79" t="s">
        <v>557</v>
      </c>
      <c r="C49" s="80" t="s">
        <v>697</v>
      </c>
      <c r="D49" s="82">
        <v>329</v>
      </c>
    </row>
    <row r="50" spans="1:4" s="57" customFormat="1" ht="19.5" customHeight="1">
      <c r="A50" s="79"/>
      <c r="B50" s="79" t="s">
        <v>559</v>
      </c>
      <c r="C50" s="80" t="s">
        <v>698</v>
      </c>
      <c r="D50" s="82">
        <v>165</v>
      </c>
    </row>
    <row r="51" spans="1:4" s="57" customFormat="1" ht="19.5" customHeight="1">
      <c r="A51" s="79"/>
      <c r="B51" s="79" t="s">
        <v>561</v>
      </c>
      <c r="C51" s="80" t="s">
        <v>699</v>
      </c>
      <c r="D51" s="82">
        <v>5</v>
      </c>
    </row>
    <row r="52" spans="1:4" s="57" customFormat="1" ht="19.5" customHeight="1">
      <c r="A52" s="79"/>
      <c r="B52" s="79" t="s">
        <v>563</v>
      </c>
      <c r="C52" s="80" t="s">
        <v>700</v>
      </c>
      <c r="D52" s="82"/>
    </row>
    <row r="53" spans="1:4" s="57" customFormat="1" ht="19.5" customHeight="1">
      <c r="A53" s="79"/>
      <c r="B53" s="79" t="s">
        <v>571</v>
      </c>
      <c r="C53" s="80" t="s">
        <v>701</v>
      </c>
      <c r="D53" s="82">
        <v>854</v>
      </c>
    </row>
    <row r="54" spans="1:4" s="57" customFormat="1" ht="19.5" customHeight="1">
      <c r="A54" s="79"/>
      <c r="B54" s="79" t="s">
        <v>573</v>
      </c>
      <c r="C54" s="80" t="s">
        <v>702</v>
      </c>
      <c r="D54" s="82"/>
    </row>
    <row r="55" spans="1:4" s="57" customFormat="1" ht="19.5" customHeight="1">
      <c r="A55" s="79"/>
      <c r="B55" s="79" t="s">
        <v>575</v>
      </c>
      <c r="C55" s="80" t="s">
        <v>703</v>
      </c>
      <c r="D55" s="82">
        <v>2</v>
      </c>
    </row>
    <row r="56" spans="1:4" s="57" customFormat="1" ht="19.5" customHeight="1">
      <c r="A56" s="79"/>
      <c r="B56" s="79" t="s">
        <v>577</v>
      </c>
      <c r="C56" s="80" t="s">
        <v>704</v>
      </c>
      <c r="D56" s="82"/>
    </row>
    <row r="57" spans="1:4" s="57" customFormat="1" ht="19.5" customHeight="1">
      <c r="A57" s="79"/>
      <c r="B57" s="79" t="s">
        <v>579</v>
      </c>
      <c r="C57" s="80" t="s">
        <v>705</v>
      </c>
      <c r="D57" s="82">
        <v>5878</v>
      </c>
    </row>
    <row r="58" spans="1:4" s="57" customFormat="1" ht="19.5" customHeight="1">
      <c r="A58" s="79"/>
      <c r="B58" s="79" t="s">
        <v>644</v>
      </c>
      <c r="C58" s="80" t="s">
        <v>706</v>
      </c>
      <c r="D58" s="82"/>
    </row>
    <row r="59" spans="1:4" s="57" customFormat="1" ht="19.5" customHeight="1">
      <c r="A59" s="79"/>
      <c r="B59" s="79" t="s">
        <v>581</v>
      </c>
      <c r="C59" s="80" t="s">
        <v>707</v>
      </c>
      <c r="D59" s="82">
        <v>23</v>
      </c>
    </row>
    <row r="60" spans="1:4" s="57" customFormat="1" ht="14.25" hidden="1">
      <c r="A60" s="85" t="s">
        <v>708</v>
      </c>
      <c r="B60" s="85"/>
      <c r="C60" s="86" t="s">
        <v>709</v>
      </c>
      <c r="D60" s="87"/>
    </row>
    <row r="61" spans="1:4" s="57" customFormat="1" ht="14.25" hidden="1">
      <c r="A61" s="85"/>
      <c r="B61" s="85" t="s">
        <v>557</v>
      </c>
      <c r="C61" s="88" t="s">
        <v>710</v>
      </c>
      <c r="D61" s="87"/>
    </row>
    <row r="62" spans="1:4" s="57" customFormat="1" ht="14.25" hidden="1">
      <c r="A62" s="85"/>
      <c r="B62" s="85" t="s">
        <v>559</v>
      </c>
      <c r="C62" s="88" t="s">
        <v>711</v>
      </c>
      <c r="D62" s="87"/>
    </row>
    <row r="63" spans="1:4" s="57" customFormat="1" ht="14.25" hidden="1">
      <c r="A63" s="85"/>
      <c r="B63" s="85" t="s">
        <v>561</v>
      </c>
      <c r="C63" s="88" t="s">
        <v>712</v>
      </c>
      <c r="D63" s="87"/>
    </row>
    <row r="64" spans="1:4" s="57" customFormat="1" ht="14.25" hidden="1">
      <c r="A64" s="85"/>
      <c r="B64" s="85" t="s">
        <v>571</v>
      </c>
      <c r="C64" s="88" t="s">
        <v>585</v>
      </c>
      <c r="D64" s="87"/>
    </row>
    <row r="65" spans="1:4" s="57" customFormat="1" ht="14.25" hidden="1">
      <c r="A65" s="85"/>
      <c r="B65" s="85" t="s">
        <v>573</v>
      </c>
      <c r="C65" s="88" t="s">
        <v>589</v>
      </c>
      <c r="D65" s="87"/>
    </row>
    <row r="66" spans="1:4" s="57" customFormat="1" ht="14.25" hidden="1">
      <c r="A66" s="85"/>
      <c r="B66" s="85" t="s">
        <v>575</v>
      </c>
      <c r="C66" s="88" t="s">
        <v>713</v>
      </c>
      <c r="D66" s="87"/>
    </row>
    <row r="67" spans="1:4" s="57" customFormat="1" ht="14.25" hidden="1">
      <c r="A67" s="85"/>
      <c r="B67" s="85" t="s">
        <v>577</v>
      </c>
      <c r="C67" s="88" t="s">
        <v>714</v>
      </c>
      <c r="D67" s="87"/>
    </row>
    <row r="68" spans="1:4" s="57" customFormat="1" ht="14.25" hidden="1">
      <c r="A68" s="85"/>
      <c r="B68" s="85" t="s">
        <v>579</v>
      </c>
      <c r="C68" s="88" t="s">
        <v>715</v>
      </c>
      <c r="D68" s="87"/>
    </row>
    <row r="69" spans="1:4" s="57" customFormat="1" ht="14.25" hidden="1">
      <c r="A69" s="85"/>
      <c r="B69" s="85" t="s">
        <v>644</v>
      </c>
      <c r="C69" s="88" t="s">
        <v>716</v>
      </c>
      <c r="D69" s="87"/>
    </row>
    <row r="70" spans="1:4" s="57" customFormat="1" ht="14.25" hidden="1">
      <c r="A70" s="85"/>
      <c r="B70" s="85" t="s">
        <v>646</v>
      </c>
      <c r="C70" s="88" t="s">
        <v>717</v>
      </c>
      <c r="D70" s="87"/>
    </row>
    <row r="71" spans="1:4" s="57" customFormat="1" ht="14.25" hidden="1">
      <c r="A71" s="85"/>
      <c r="B71" s="85" t="s">
        <v>648</v>
      </c>
      <c r="C71" s="88" t="s">
        <v>718</v>
      </c>
      <c r="D71" s="87"/>
    </row>
    <row r="72" spans="1:4" s="57" customFormat="1" ht="14.25" hidden="1">
      <c r="A72" s="85"/>
      <c r="B72" s="85" t="s">
        <v>650</v>
      </c>
      <c r="C72" s="88" t="s">
        <v>586</v>
      </c>
      <c r="D72" s="87"/>
    </row>
    <row r="73" spans="1:4" s="57" customFormat="1" ht="14.25" hidden="1">
      <c r="A73" s="85"/>
      <c r="B73" s="85" t="s">
        <v>719</v>
      </c>
      <c r="C73" s="88" t="s">
        <v>720</v>
      </c>
      <c r="D73" s="87"/>
    </row>
    <row r="74" spans="1:4" s="57" customFormat="1" ht="14.25" hidden="1">
      <c r="A74" s="85"/>
      <c r="B74" s="85" t="s">
        <v>721</v>
      </c>
      <c r="C74" s="88" t="s">
        <v>722</v>
      </c>
      <c r="D74" s="87"/>
    </row>
    <row r="75" spans="1:4" s="57" customFormat="1" ht="14.25" hidden="1">
      <c r="A75" s="85"/>
      <c r="B75" s="85" t="s">
        <v>723</v>
      </c>
      <c r="C75" s="88" t="s">
        <v>724</v>
      </c>
      <c r="D75" s="87"/>
    </row>
    <row r="76" spans="1:4" s="57" customFormat="1" ht="14.25" hidden="1">
      <c r="A76" s="85"/>
      <c r="B76" s="85" t="s">
        <v>581</v>
      </c>
      <c r="C76" s="88" t="s">
        <v>590</v>
      </c>
      <c r="D76" s="87"/>
    </row>
  </sheetData>
  <sheetProtection/>
  <mergeCells count="3">
    <mergeCell ref="A1:D1"/>
    <mergeCell ref="C3:C4"/>
    <mergeCell ref="D3:D4"/>
  </mergeCells>
  <printOptions horizontalCentered="1"/>
  <pageMargins left="0.75" right="0.75" top="0.22999999999999998" bottom="0.28" header="0.17" footer="0.16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</sheetPr>
  <dimension ref="A1:F50"/>
  <sheetViews>
    <sheetView showZeros="0" tabSelected="1" workbookViewId="0" topLeftCell="A1">
      <selection activeCell="C12" sqref="C12"/>
    </sheetView>
  </sheetViews>
  <sheetFormatPr defaultColWidth="9.125" defaultRowHeight="14.25"/>
  <cols>
    <col min="1" max="1" width="36.375" style="40" customWidth="1"/>
    <col min="2" max="2" width="14.125" style="40" customWidth="1"/>
    <col min="3" max="3" width="15.00390625" style="40" customWidth="1"/>
    <col min="4" max="4" width="14.125" style="40" customWidth="1"/>
    <col min="5" max="5" width="10.875" style="40" bestFit="1" customWidth="1"/>
    <col min="6" max="16384" width="9.125" style="40" customWidth="1"/>
  </cols>
  <sheetData>
    <row r="1" spans="1:6" ht="33.75" customHeight="1">
      <c r="A1" s="41" t="s">
        <v>725</v>
      </c>
      <c r="B1" s="41"/>
      <c r="C1" s="41"/>
      <c r="D1" s="41"/>
      <c r="E1" s="41"/>
      <c r="F1" s="41"/>
    </row>
    <row r="2" spans="1:6" ht="16.5" customHeight="1">
      <c r="A2" s="42"/>
      <c r="B2" s="42"/>
      <c r="C2" s="42"/>
      <c r="D2" s="42"/>
      <c r="F2" s="5" t="s">
        <v>11</v>
      </c>
    </row>
    <row r="3" spans="1:6" ht="27" customHeight="1">
      <c r="A3" s="43" t="s">
        <v>47</v>
      </c>
      <c r="B3" s="43" t="s">
        <v>726</v>
      </c>
      <c r="C3" s="43" t="s">
        <v>727</v>
      </c>
      <c r="D3" s="44" t="s">
        <v>728</v>
      </c>
      <c r="E3" s="43" t="s">
        <v>17</v>
      </c>
      <c r="F3" s="43" t="s">
        <v>729</v>
      </c>
    </row>
    <row r="4" spans="1:6" ht="16.5" customHeight="1">
      <c r="A4" s="45" t="s">
        <v>730</v>
      </c>
      <c r="B4" s="46">
        <f>SUM(B5,B10,B30)</f>
        <v>139760</v>
      </c>
      <c r="C4" s="46">
        <f>SUM(C5,C10,C30)</f>
        <v>151408</v>
      </c>
      <c r="D4" s="46">
        <f>SUM(D5,D10,D30)</f>
        <v>11648</v>
      </c>
      <c r="E4" s="47">
        <f>D4/B4*100</f>
        <v>8.334287349742416</v>
      </c>
      <c r="F4" s="48"/>
    </row>
    <row r="5" spans="1:6" ht="16.5" customHeight="1">
      <c r="A5" s="45" t="s">
        <v>731</v>
      </c>
      <c r="B5" s="46">
        <f>SUM(B6:B9)</f>
        <v>4984</v>
      </c>
      <c r="C5" s="46">
        <f>SUM(C6:C9)</f>
        <v>4984</v>
      </c>
      <c r="D5" s="46">
        <f>SUM(D6:D9)</f>
        <v>0</v>
      </c>
      <c r="E5" s="47">
        <f aca="true" t="shared" si="0" ref="E5:E50">D5/B5*100</f>
        <v>0</v>
      </c>
      <c r="F5" s="48"/>
    </row>
    <row r="6" spans="1:6" ht="16.5" customHeight="1">
      <c r="A6" s="49" t="s">
        <v>732</v>
      </c>
      <c r="B6" s="50">
        <v>2835</v>
      </c>
      <c r="C6" s="46">
        <v>2835</v>
      </c>
      <c r="D6" s="50">
        <f>B6-C6</f>
        <v>0</v>
      </c>
      <c r="E6" s="47">
        <f t="shared" si="0"/>
        <v>0</v>
      </c>
      <c r="F6" s="48"/>
    </row>
    <row r="7" spans="1:6" ht="16.5" customHeight="1">
      <c r="A7" s="49" t="s">
        <v>733</v>
      </c>
      <c r="B7" s="50">
        <v>1174</v>
      </c>
      <c r="C7" s="46">
        <v>1174</v>
      </c>
      <c r="D7" s="50">
        <f>B7-C7</f>
        <v>0</v>
      </c>
      <c r="E7" s="47">
        <f t="shared" si="0"/>
        <v>0</v>
      </c>
      <c r="F7" s="48"/>
    </row>
    <row r="8" spans="1:6" ht="16.5" customHeight="1">
      <c r="A8" s="49" t="s">
        <v>734</v>
      </c>
      <c r="B8" s="50"/>
      <c r="C8" s="51"/>
      <c r="D8" s="50">
        <f>B8-C8</f>
        <v>0</v>
      </c>
      <c r="E8" s="47"/>
      <c r="F8" s="48"/>
    </row>
    <row r="9" spans="1:6" ht="16.5" customHeight="1">
      <c r="A9" s="49" t="s">
        <v>735</v>
      </c>
      <c r="B9" s="50">
        <v>975</v>
      </c>
      <c r="C9" s="46">
        <v>975</v>
      </c>
      <c r="D9" s="50">
        <f>B9-C9</f>
        <v>0</v>
      </c>
      <c r="E9" s="47">
        <f t="shared" si="0"/>
        <v>0</v>
      </c>
      <c r="F9" s="48"/>
    </row>
    <row r="10" spans="1:6" ht="16.5" customHeight="1">
      <c r="A10" s="45" t="s">
        <v>736</v>
      </c>
      <c r="B10" s="46">
        <f>SUM(B11:B29)</f>
        <v>90455</v>
      </c>
      <c r="C10" s="46">
        <f>SUM(C11:C29)</f>
        <v>98477</v>
      </c>
      <c r="D10" s="46">
        <f>SUM(D11:D29)</f>
        <v>8022</v>
      </c>
      <c r="E10" s="47">
        <f t="shared" si="0"/>
        <v>8.868498148250511</v>
      </c>
      <c r="F10" s="48"/>
    </row>
    <row r="11" spans="1:6" ht="16.5" customHeight="1">
      <c r="A11" s="49" t="s">
        <v>737</v>
      </c>
      <c r="B11" s="50">
        <v>1598</v>
      </c>
      <c r="C11" s="46">
        <v>1598</v>
      </c>
      <c r="D11" s="50">
        <f>C11-B11</f>
        <v>0</v>
      </c>
      <c r="E11" s="47">
        <f t="shared" si="0"/>
        <v>0</v>
      </c>
      <c r="F11" s="48"/>
    </row>
    <row r="12" spans="1:6" ht="16.5" customHeight="1">
      <c r="A12" s="49" t="s">
        <v>738</v>
      </c>
      <c r="B12" s="50">
        <v>34063</v>
      </c>
      <c r="C12" s="46">
        <v>33335</v>
      </c>
      <c r="D12" s="50">
        <f aca="true" t="shared" si="1" ref="D12:D28">C12-B12</f>
        <v>-728</v>
      </c>
      <c r="E12" s="47">
        <f t="shared" si="0"/>
        <v>-2.1372163344391275</v>
      </c>
      <c r="F12" s="48"/>
    </row>
    <row r="13" spans="1:6" ht="16.5" customHeight="1">
      <c r="A13" s="49" t="s">
        <v>739</v>
      </c>
      <c r="B13" s="50">
        <v>5262</v>
      </c>
      <c r="C13" s="46">
        <v>5165</v>
      </c>
      <c r="D13" s="50">
        <f t="shared" si="1"/>
        <v>-97</v>
      </c>
      <c r="E13" s="47">
        <f t="shared" si="0"/>
        <v>-1.8434055492208286</v>
      </c>
      <c r="F13" s="48"/>
    </row>
    <row r="14" spans="1:6" ht="16.5" customHeight="1">
      <c r="A14" s="49" t="s">
        <v>740</v>
      </c>
      <c r="B14" s="50">
        <v>17664</v>
      </c>
      <c r="C14" s="46">
        <v>21510</v>
      </c>
      <c r="D14" s="50">
        <f t="shared" si="1"/>
        <v>3846</v>
      </c>
      <c r="E14" s="47">
        <f t="shared" si="0"/>
        <v>21.773097826086957</v>
      </c>
      <c r="F14" s="48"/>
    </row>
    <row r="15" spans="1:6" ht="16.5" customHeight="1">
      <c r="A15" s="49" t="s">
        <v>741</v>
      </c>
      <c r="B15" s="50"/>
      <c r="C15" s="46"/>
      <c r="D15" s="50">
        <f t="shared" si="1"/>
        <v>0</v>
      </c>
      <c r="E15" s="47"/>
      <c r="F15" s="48"/>
    </row>
    <row r="16" spans="1:6" ht="16.5" customHeight="1">
      <c r="A16" s="49" t="s">
        <v>742</v>
      </c>
      <c r="B16" s="50"/>
      <c r="C16" s="46"/>
      <c r="D16" s="50">
        <f t="shared" si="1"/>
        <v>0</v>
      </c>
      <c r="E16" s="47"/>
      <c r="F16" s="48"/>
    </row>
    <row r="17" spans="1:6" ht="16.5" customHeight="1">
      <c r="A17" s="49" t="s">
        <v>743</v>
      </c>
      <c r="B17" s="50">
        <v>1315</v>
      </c>
      <c r="C17" s="50">
        <v>1315</v>
      </c>
      <c r="D17" s="50">
        <f t="shared" si="1"/>
        <v>0</v>
      </c>
      <c r="E17" s="47">
        <f t="shared" si="0"/>
        <v>0</v>
      </c>
      <c r="F17" s="48"/>
    </row>
    <row r="18" spans="1:6" ht="16.5" customHeight="1">
      <c r="A18" s="49" t="s">
        <v>744</v>
      </c>
      <c r="B18" s="50"/>
      <c r="C18" s="46"/>
      <c r="D18" s="50">
        <f t="shared" si="1"/>
        <v>0</v>
      </c>
      <c r="E18" s="47"/>
      <c r="F18" s="48"/>
    </row>
    <row r="19" spans="1:6" ht="16.5" customHeight="1">
      <c r="A19" s="49" t="s">
        <v>745</v>
      </c>
      <c r="B19" s="50"/>
      <c r="C19" s="46"/>
      <c r="D19" s="50">
        <f t="shared" si="1"/>
        <v>0</v>
      </c>
      <c r="E19" s="47"/>
      <c r="F19" s="48"/>
    </row>
    <row r="20" spans="1:6" ht="16.5" customHeight="1">
      <c r="A20" s="49" t="s">
        <v>746</v>
      </c>
      <c r="B20" s="50">
        <v>263</v>
      </c>
      <c r="C20" s="50"/>
      <c r="D20" s="50">
        <f t="shared" si="1"/>
        <v>-263</v>
      </c>
      <c r="E20" s="47">
        <f t="shared" si="0"/>
        <v>-100</v>
      </c>
      <c r="F20" s="48"/>
    </row>
    <row r="21" spans="1:6" ht="16.5" customHeight="1">
      <c r="A21" s="49" t="s">
        <v>747</v>
      </c>
      <c r="B21" s="50"/>
      <c r="C21" s="46"/>
      <c r="D21" s="50">
        <f t="shared" si="1"/>
        <v>0</v>
      </c>
      <c r="E21" s="47"/>
      <c r="F21" s="48"/>
    </row>
    <row r="22" spans="1:6" ht="16.5" customHeight="1">
      <c r="A22" s="49" t="s">
        <v>748</v>
      </c>
      <c r="B22" s="50"/>
      <c r="C22" s="46"/>
      <c r="D22" s="50">
        <f t="shared" si="1"/>
        <v>0</v>
      </c>
      <c r="E22" s="47"/>
      <c r="F22" s="48"/>
    </row>
    <row r="23" spans="1:6" ht="16.5" customHeight="1">
      <c r="A23" s="49" t="s">
        <v>749</v>
      </c>
      <c r="B23" s="50"/>
      <c r="C23" s="46"/>
      <c r="D23" s="50">
        <f t="shared" si="1"/>
        <v>0</v>
      </c>
      <c r="E23" s="47"/>
      <c r="F23" s="48"/>
    </row>
    <row r="24" spans="1:6" ht="16.5" customHeight="1">
      <c r="A24" s="49" t="s">
        <v>750</v>
      </c>
      <c r="B24" s="50"/>
      <c r="C24" s="46">
        <v>926</v>
      </c>
      <c r="D24" s="50">
        <f t="shared" si="1"/>
        <v>926</v>
      </c>
      <c r="E24" s="47"/>
      <c r="F24" s="48"/>
    </row>
    <row r="25" spans="1:6" ht="16.5" customHeight="1">
      <c r="A25" s="49" t="s">
        <v>751</v>
      </c>
      <c r="B25" s="50">
        <v>6236</v>
      </c>
      <c r="C25" s="46">
        <v>8724</v>
      </c>
      <c r="D25" s="50">
        <f t="shared" si="1"/>
        <v>2488</v>
      </c>
      <c r="E25" s="47">
        <f t="shared" si="0"/>
        <v>39.89737010904426</v>
      </c>
      <c r="F25" s="48"/>
    </row>
    <row r="26" spans="1:6" ht="16.5" customHeight="1">
      <c r="A26" s="49" t="s">
        <v>752</v>
      </c>
      <c r="B26" s="50">
        <v>12171</v>
      </c>
      <c r="C26" s="46">
        <v>12463</v>
      </c>
      <c r="D26" s="50">
        <f t="shared" si="1"/>
        <v>292</v>
      </c>
      <c r="E26" s="47">
        <f t="shared" si="0"/>
        <v>2.399145509818421</v>
      </c>
      <c r="F26" s="48"/>
    </row>
    <row r="27" spans="1:6" ht="16.5" customHeight="1">
      <c r="A27" s="49" t="s">
        <v>753</v>
      </c>
      <c r="B27" s="50">
        <v>760</v>
      </c>
      <c r="C27" s="46">
        <v>825</v>
      </c>
      <c r="D27" s="50">
        <f t="shared" si="1"/>
        <v>65</v>
      </c>
      <c r="E27" s="47">
        <f t="shared" si="0"/>
        <v>8.552631578947368</v>
      </c>
      <c r="F27" s="48"/>
    </row>
    <row r="28" spans="1:6" ht="16.5" customHeight="1">
      <c r="A28" s="49" t="s">
        <v>754</v>
      </c>
      <c r="B28" s="50">
        <v>11123</v>
      </c>
      <c r="C28" s="46">
        <v>12616</v>
      </c>
      <c r="D28" s="50">
        <f t="shared" si="1"/>
        <v>1493</v>
      </c>
      <c r="E28" s="47">
        <f t="shared" si="0"/>
        <v>13.422637777577991</v>
      </c>
      <c r="F28" s="48"/>
    </row>
    <row r="29" spans="1:6" ht="16.5" customHeight="1">
      <c r="A29" s="49" t="s">
        <v>755</v>
      </c>
      <c r="B29" s="50"/>
      <c r="C29" s="46"/>
      <c r="D29" s="50">
        <f>B29-C29</f>
        <v>0</v>
      </c>
      <c r="E29" s="47"/>
      <c r="F29" s="48"/>
    </row>
    <row r="30" spans="1:6" ht="16.5" customHeight="1">
      <c r="A30" s="45" t="s">
        <v>756</v>
      </c>
      <c r="B30" s="46">
        <f>SUM(B31:B50)</f>
        <v>44321</v>
      </c>
      <c r="C30" s="46">
        <f>SUM(C31:C50)</f>
        <v>47947</v>
      </c>
      <c r="D30" s="46">
        <f>SUM(D31:D50)</f>
        <v>3626</v>
      </c>
      <c r="E30" s="47">
        <f t="shared" si="0"/>
        <v>8.18122334784865</v>
      </c>
      <c r="F30" s="48"/>
    </row>
    <row r="31" spans="1:6" ht="17.25" customHeight="1">
      <c r="A31" s="49" t="s">
        <v>757</v>
      </c>
      <c r="B31" s="50"/>
      <c r="C31" s="46">
        <v>70</v>
      </c>
      <c r="D31" s="50">
        <f>C31-B31</f>
        <v>70</v>
      </c>
      <c r="E31" s="47"/>
      <c r="F31" s="48"/>
    </row>
    <row r="32" spans="1:6" ht="17.25" customHeight="1">
      <c r="A32" s="49" t="s">
        <v>758</v>
      </c>
      <c r="B32" s="50"/>
      <c r="C32" s="46"/>
      <c r="D32" s="50">
        <f aca="true" t="shared" si="2" ref="D32:D50">C32-B32</f>
        <v>0</v>
      </c>
      <c r="E32" s="47"/>
      <c r="F32" s="48"/>
    </row>
    <row r="33" spans="1:6" ht="17.25" customHeight="1">
      <c r="A33" s="49" t="s">
        <v>759</v>
      </c>
      <c r="B33" s="50"/>
      <c r="C33" s="46"/>
      <c r="D33" s="50">
        <f t="shared" si="2"/>
        <v>0</v>
      </c>
      <c r="E33" s="47"/>
      <c r="F33" s="48"/>
    </row>
    <row r="34" spans="1:6" ht="17.25" customHeight="1">
      <c r="A34" s="49" t="s">
        <v>760</v>
      </c>
      <c r="B34" s="52">
        <v>705</v>
      </c>
      <c r="C34" s="46">
        <v>845</v>
      </c>
      <c r="D34" s="50">
        <f t="shared" si="2"/>
        <v>140</v>
      </c>
      <c r="E34" s="47">
        <f t="shared" si="0"/>
        <v>19.858156028368796</v>
      </c>
      <c r="F34" s="48"/>
    </row>
    <row r="35" spans="1:6" ht="16.5" customHeight="1">
      <c r="A35" s="53" t="s">
        <v>761</v>
      </c>
      <c r="B35" s="50">
        <v>729</v>
      </c>
      <c r="C35" s="54">
        <v>3546</v>
      </c>
      <c r="D35" s="50">
        <f t="shared" si="2"/>
        <v>2817</v>
      </c>
      <c r="E35" s="47">
        <f t="shared" si="0"/>
        <v>386.41975308641975</v>
      </c>
      <c r="F35" s="48"/>
    </row>
    <row r="36" spans="1:6" ht="16.5" customHeight="1">
      <c r="A36" s="49" t="s">
        <v>762</v>
      </c>
      <c r="B36" s="55"/>
      <c r="C36" s="46"/>
      <c r="D36" s="50">
        <f t="shared" si="2"/>
        <v>0</v>
      </c>
      <c r="E36" s="47"/>
      <c r="F36" s="48"/>
    </row>
    <row r="37" spans="1:6" ht="16.5" customHeight="1">
      <c r="A37" s="49" t="s">
        <v>763</v>
      </c>
      <c r="B37" s="50">
        <v>46</v>
      </c>
      <c r="C37" s="46">
        <v>423</v>
      </c>
      <c r="D37" s="50">
        <f t="shared" si="2"/>
        <v>377</v>
      </c>
      <c r="E37" s="47">
        <f t="shared" si="0"/>
        <v>819.5652173913043</v>
      </c>
      <c r="F37" s="48"/>
    </row>
    <row r="38" spans="1:6" ht="16.5" customHeight="1">
      <c r="A38" s="49" t="s">
        <v>764</v>
      </c>
      <c r="B38" s="50">
        <v>9433</v>
      </c>
      <c r="C38" s="46">
        <v>10283</v>
      </c>
      <c r="D38" s="50">
        <f t="shared" si="2"/>
        <v>850</v>
      </c>
      <c r="E38" s="47">
        <f t="shared" si="0"/>
        <v>9.010919113749601</v>
      </c>
      <c r="F38" s="48"/>
    </row>
    <row r="39" spans="1:6" ht="16.5" customHeight="1">
      <c r="A39" s="49" t="s">
        <v>765</v>
      </c>
      <c r="B39" s="50">
        <v>7644</v>
      </c>
      <c r="C39" s="50">
        <v>1818</v>
      </c>
      <c r="D39" s="50">
        <f t="shared" si="2"/>
        <v>-5826</v>
      </c>
      <c r="E39" s="47">
        <f t="shared" si="0"/>
        <v>-76.21664050235479</v>
      </c>
      <c r="F39" s="48"/>
    </row>
    <row r="40" spans="1:6" ht="16.5" customHeight="1">
      <c r="A40" s="49" t="s">
        <v>766</v>
      </c>
      <c r="B40" s="50">
        <v>2920</v>
      </c>
      <c r="C40" s="50">
        <v>3382</v>
      </c>
      <c r="D40" s="50">
        <f t="shared" si="2"/>
        <v>462</v>
      </c>
      <c r="E40" s="47">
        <f t="shared" si="0"/>
        <v>15.821917808219176</v>
      </c>
      <c r="F40" s="48"/>
    </row>
    <row r="41" spans="1:6" ht="16.5" customHeight="1">
      <c r="A41" s="49" t="s">
        <v>767</v>
      </c>
      <c r="B41" s="50"/>
      <c r="C41" s="50"/>
      <c r="D41" s="50">
        <f t="shared" si="2"/>
        <v>0</v>
      </c>
      <c r="E41" s="47"/>
      <c r="F41" s="48"/>
    </row>
    <row r="42" spans="1:6" ht="16.5" customHeight="1">
      <c r="A42" s="49" t="s">
        <v>768</v>
      </c>
      <c r="B42" s="50">
        <v>13252</v>
      </c>
      <c r="C42" s="50">
        <v>20387</v>
      </c>
      <c r="D42" s="50">
        <f t="shared" si="2"/>
        <v>7135</v>
      </c>
      <c r="E42" s="47">
        <f t="shared" si="0"/>
        <v>53.840929670993056</v>
      </c>
      <c r="F42" s="48"/>
    </row>
    <row r="43" spans="1:6" ht="16.5" customHeight="1">
      <c r="A43" s="49" t="s">
        <v>769</v>
      </c>
      <c r="B43" s="50">
        <v>5641</v>
      </c>
      <c r="C43" s="50">
        <v>6516</v>
      </c>
      <c r="D43" s="50">
        <f t="shared" si="2"/>
        <v>875</v>
      </c>
      <c r="E43" s="47">
        <f t="shared" si="0"/>
        <v>15.511434142882468</v>
      </c>
      <c r="F43" s="48"/>
    </row>
    <row r="44" spans="1:6" ht="16.5" customHeight="1">
      <c r="A44" s="49" t="s">
        <v>770</v>
      </c>
      <c r="B44" s="50"/>
      <c r="C44" s="50"/>
      <c r="D44" s="50">
        <f t="shared" si="2"/>
        <v>0</v>
      </c>
      <c r="E44" s="47"/>
      <c r="F44" s="48"/>
    </row>
    <row r="45" spans="1:6" ht="16.5" customHeight="1">
      <c r="A45" s="49" t="s">
        <v>771</v>
      </c>
      <c r="B45" s="50"/>
      <c r="C45" s="50"/>
      <c r="D45" s="50">
        <f t="shared" si="2"/>
        <v>0</v>
      </c>
      <c r="E45" s="47"/>
      <c r="F45" s="48"/>
    </row>
    <row r="46" spans="1:6" ht="16.5" customHeight="1">
      <c r="A46" s="49" t="s">
        <v>772</v>
      </c>
      <c r="B46" s="50"/>
      <c r="C46" s="50"/>
      <c r="D46" s="50">
        <f t="shared" si="2"/>
        <v>0</v>
      </c>
      <c r="E46" s="47"/>
      <c r="F46" s="48"/>
    </row>
    <row r="47" spans="1:6" ht="16.5" customHeight="1">
      <c r="A47" s="49" t="s">
        <v>773</v>
      </c>
      <c r="B47" s="50"/>
      <c r="C47" s="50"/>
      <c r="D47" s="50">
        <f t="shared" si="2"/>
        <v>0</v>
      </c>
      <c r="E47" s="47"/>
      <c r="F47" s="48"/>
    </row>
    <row r="48" spans="1:6" ht="16.5" customHeight="1">
      <c r="A48" s="49" t="s">
        <v>774</v>
      </c>
      <c r="B48" s="50">
        <v>519</v>
      </c>
      <c r="C48" s="50">
        <v>677</v>
      </c>
      <c r="D48" s="50">
        <f t="shared" si="2"/>
        <v>158</v>
      </c>
      <c r="E48" s="47">
        <f t="shared" si="0"/>
        <v>30.443159922928707</v>
      </c>
      <c r="F48" s="48"/>
    </row>
    <row r="49" spans="1:6" ht="16.5" customHeight="1">
      <c r="A49" s="49" t="s">
        <v>775</v>
      </c>
      <c r="B49" s="50">
        <v>432</v>
      </c>
      <c r="C49" s="50"/>
      <c r="D49" s="50">
        <f t="shared" si="2"/>
        <v>-432</v>
      </c>
      <c r="E49" s="47">
        <f t="shared" si="0"/>
        <v>-100</v>
      </c>
      <c r="F49" s="48"/>
    </row>
    <row r="50" spans="1:6" ht="16.5" customHeight="1">
      <c r="A50" s="49" t="s">
        <v>776</v>
      </c>
      <c r="B50" s="50">
        <v>3000</v>
      </c>
      <c r="C50" s="50"/>
      <c r="D50" s="50">
        <f t="shared" si="2"/>
        <v>-3000</v>
      </c>
      <c r="E50" s="47">
        <f t="shared" si="0"/>
        <v>-100</v>
      </c>
      <c r="F50" s="48"/>
    </row>
  </sheetData>
  <sheetProtection/>
  <mergeCells count="2">
    <mergeCell ref="A1:F1"/>
    <mergeCell ref="A2:D2"/>
  </mergeCells>
  <printOptions horizontalCentered="1"/>
  <pageMargins left="0.75" right="0.75" top="0.7900000000000001" bottom="0.7900000000000001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B1">
      <selection activeCell="C4" sqref="C4:D4"/>
    </sheetView>
  </sheetViews>
  <sheetFormatPr defaultColWidth="9.00390625" defaultRowHeight="14.25"/>
  <cols>
    <col min="1" max="1" width="10.625" style="26" customWidth="1"/>
    <col min="2" max="4" width="20.625" style="26" customWidth="1"/>
    <col min="5" max="16384" width="9.00390625" style="26" customWidth="1"/>
  </cols>
  <sheetData>
    <row r="1" spans="1:4" ht="49.5" customHeight="1">
      <c r="A1" s="27" t="s">
        <v>777</v>
      </c>
      <c r="B1" s="27"/>
      <c r="C1" s="27"/>
      <c r="D1" s="27"/>
    </row>
    <row r="2" ht="47.25" customHeight="1">
      <c r="D2" s="28" t="s">
        <v>11</v>
      </c>
    </row>
    <row r="3" spans="1:4" ht="49.5" customHeight="1">
      <c r="A3" s="29" t="s">
        <v>778</v>
      </c>
      <c r="B3" s="30" t="s">
        <v>779</v>
      </c>
      <c r="C3" s="30" t="s">
        <v>780</v>
      </c>
      <c r="D3" s="31" t="s">
        <v>781</v>
      </c>
    </row>
    <row r="4" spans="1:4" ht="49.5" customHeight="1">
      <c r="A4" s="32">
        <v>2019</v>
      </c>
      <c r="B4" s="33" t="s">
        <v>782</v>
      </c>
      <c r="C4" s="34">
        <v>57169</v>
      </c>
      <c r="D4" s="35">
        <v>41273</v>
      </c>
    </row>
    <row r="5" spans="1:4" ht="49.5" customHeight="1">
      <c r="A5" s="36"/>
      <c r="B5" s="37" t="s">
        <v>783</v>
      </c>
      <c r="C5" s="38">
        <f>C4</f>
        <v>57169</v>
      </c>
      <c r="D5" s="39">
        <f>D4</f>
        <v>41273</v>
      </c>
    </row>
  </sheetData>
  <sheetProtection/>
  <mergeCells count="2">
    <mergeCell ref="A1:D1"/>
    <mergeCell ref="A4:A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一般公共预算公开表</dc:title>
  <dc:subject/>
  <dc:creator>预算管理局-袁鹏</dc:creator>
  <cp:keywords/>
  <dc:description/>
  <cp:lastModifiedBy>张雨田</cp:lastModifiedBy>
  <cp:lastPrinted>2020-04-21T00:21:10Z</cp:lastPrinted>
  <dcterms:created xsi:type="dcterms:W3CDTF">2017-12-18T02:34:37Z</dcterms:created>
  <dcterms:modified xsi:type="dcterms:W3CDTF">2020-05-25T01:28:07Z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