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tabRatio="791" activeTab="2"/>
  </bookViews>
  <sheets>
    <sheet name="皮" sheetId="1" r:id="rId1"/>
    <sheet name="2018一般公共预算收入决算表  " sheetId="2" r:id="rId2"/>
    <sheet name="2018年一般公共预算支出（功能类）" sheetId="3" r:id="rId3"/>
    <sheet name="2018年一般公共预算支出经济类" sheetId="4" r:id="rId4"/>
    <sheet name="2018年一般公共预算收支平衡表" sheetId="5" r:id="rId5"/>
    <sheet name="2018年一般公共预算转移支付决算表" sheetId="6" r:id="rId6"/>
    <sheet name="2018年政府一般债务限额及余额明细表" sheetId="7" r:id="rId7"/>
    <sheet name="2018年新宾县“三公”经费决算汇总表 " sheetId="8" r:id="rId8"/>
    <sheet name="Sheet2" sheetId="9" r:id="rId9"/>
  </sheets>
  <definedNames>
    <definedName name="OLE_LINK1" localSheetId="7">'2018年新宾县“三公”经费决算汇总表 '!$A$51</definedName>
    <definedName name="_xlnm.Print_Area" localSheetId="7">#N/A</definedName>
    <definedName name="_xlnm.Print_Area" localSheetId="4">'2018年一般公共预算收支平衡表'!$A$1:$D$14</definedName>
    <definedName name="_xlnm.Print_Area" localSheetId="2">'2018年一般公共预算支出（功能类）'!$A$1:$F$531</definedName>
    <definedName name="_xlnm.Print_Area" localSheetId="1">'2018一般公共预算收入决算表  '!$A$1:$F$31</definedName>
    <definedName name="_xlnm.Print_Area">#N/A</definedName>
    <definedName name="_xlnm.Print_Titles" localSheetId="4">'2018年一般公共预算收支平衡表'!$A:$A,'2018年一般公共预算收支平衡表'!$1:$3</definedName>
    <definedName name="_xlnm.Print_Titles" localSheetId="2">'2018年一般公共预算支出（功能类）'!$1:$4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<sst xmlns="http://schemas.openxmlformats.org/spreadsheetml/2006/main" count="759" uniqueCount="653">
  <si>
    <t>(分税口径）</t>
  </si>
  <si>
    <t>单位：万元</t>
  </si>
  <si>
    <t>项       目</t>
  </si>
  <si>
    <t>增减额</t>
  </si>
  <si>
    <t>增减%</t>
  </si>
  <si>
    <t>一般公共政预算收入合计</t>
  </si>
  <si>
    <t>一、税收收入</t>
  </si>
  <si>
    <t>2.营业税</t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</si>
  <si>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</si>
  <si>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</si>
  <si>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</si>
  <si>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</si>
  <si>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</si>
  <si>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</si>
  <si>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</si>
  <si>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</si>
  <si>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</si>
  <si>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</si>
  <si>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</si>
  <si>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二、非税收入</t>
  </si>
  <si>
    <t>1.专项收入</t>
  </si>
  <si>
    <t>2.行政性收费收入</t>
  </si>
  <si>
    <t>3.罚没收入</t>
  </si>
  <si>
    <t>4.国有资源(资产)有偿使用收入</t>
  </si>
  <si>
    <t>预算科目</t>
  </si>
  <si>
    <t>一般公共预算支出合计</t>
  </si>
  <si>
    <t>（一）一般公共服务支出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</si>
  <si>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</si>
  <si>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</si>
  <si>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</si>
  <si>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</si>
  <si>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</si>
  <si>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</si>
  <si>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</si>
  <si>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</si>
  <si>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</si>
  <si>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</si>
  <si>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</si>
  <si>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信访事务</t>
  </si>
  <si>
    <t xml:space="preserve">    事业运行</t>
  </si>
  <si>
    <t xml:space="preserve">  发展与改革事务</t>
  </si>
  <si>
    <t xml:space="preserve">    战略规划与实施</t>
  </si>
  <si>
    <t xml:space="preserve">    社会事业发展规划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</si>
  <si>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</si>
  <si>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</si>
  <si>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</si>
  <si>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</si>
  <si>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</si>
  <si>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</si>
  <si>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</si>
  <si>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</si>
  <si>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</si>
  <si>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</si>
  <si>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</si>
  <si>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其他审计事务支出</t>
  </si>
  <si>
    <t xml:space="preserve">  人力资源事务</t>
  </si>
  <si>
    <t xml:space="preserve">    公务员考核</t>
  </si>
  <si>
    <t xml:space="preserve">    其他人事事务支出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</si>
  <si>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</si>
  <si>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</si>
  <si>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</si>
  <si>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</si>
  <si>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</si>
  <si>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</si>
  <si>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</si>
  <si>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</si>
  <si>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</si>
  <si>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</si>
  <si>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</si>
  <si>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</si>
  <si>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</si>
  <si>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</si>
  <si>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</si>
  <si>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其他群团事务支出</t>
  </si>
  <si>
    <t xml:space="preserve">  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</si>
  <si>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</si>
  <si>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</si>
  <si>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</si>
  <si>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</si>
  <si>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>（二）国防支出</t>
  </si>
  <si>
    <t xml:space="preserve">  国防动员</t>
  </si>
  <si>
    <t xml:space="preserve">    兵役征集</t>
  </si>
  <si>
    <t xml:space="preserve">    民兵</t>
  </si>
  <si>
    <t>（三）公共安全支出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</si>
  <si>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</si>
  <si>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</si>
  <si>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</si>
  <si>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</si>
  <si>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</si>
  <si>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</si>
  <si>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</si>
  <si>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网络侦查管理</t>
  </si>
  <si>
    <t xml:space="preserve">    反恐怖</t>
  </si>
  <si>
    <t xml:space="preserve">    居民身份证管理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</si>
  <si>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</si>
  <si>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</si>
  <si>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</si>
  <si>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</si>
  <si>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</si>
  <si>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律师公证管理</t>
  </si>
  <si>
    <t xml:space="preserve">    法律援助</t>
  </si>
  <si>
    <t>（四）教育支出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</si>
  <si>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</si>
  <si>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</si>
  <si>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</si>
  <si>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</si>
  <si>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</si>
  <si>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</si>
  <si>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</si>
  <si>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</si>
  <si>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</si>
  <si>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</si>
  <si>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</si>
  <si>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</si>
  <si>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</si>
  <si>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</si>
  <si>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</si>
  <si>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</si>
  <si>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</si>
  <si>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</si>
  <si>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</si>
  <si>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</si>
  <si>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</si>
  <si>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</si>
  <si>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</si>
  <si>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</si>
  <si>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</si>
  <si>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</si>
  <si>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</si>
  <si>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</si>
  <si>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</si>
  <si>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</si>
  <si>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其他科学技术支出(款)</t>
  </si>
  <si>
    <t xml:space="preserve">   其他科学技术支出(项)</t>
  </si>
  <si>
    <t>（六）文化体育与传媒支出</t>
  </si>
  <si>
    <t xml:space="preserve">  文化</t>
  </si>
  <si>
    <t xml:space="preserve">    图书馆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</si>
  <si>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</si>
  <si>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</si>
  <si>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</si>
  <si>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</si>
  <si>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</si>
  <si>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</si>
  <si>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</si>
  <si>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</si>
  <si>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</si>
  <si>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   广播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</si>
  <si>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</si>
  <si>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</si>
  <si>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</si>
  <si>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</si>
  <si>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</si>
  <si>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（七）社会保障和就业支出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</si>
  <si>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</si>
  <si>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</si>
  <si>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</si>
  <si>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</si>
  <si>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</si>
  <si>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</si>
  <si>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老龄事务</t>
  </si>
  <si>
    <t xml:space="preserve">    行政区划和社区建设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</si>
  <si>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</si>
  <si>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</si>
  <si>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</si>
  <si>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</si>
  <si>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</si>
  <si>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</si>
  <si>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</si>
  <si>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</si>
  <si>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</si>
  <si>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</si>
  <si>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</si>
  <si>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</si>
  <si>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</si>
  <si>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  小额担保贷款贴息</t>
  </si>
  <si>
    <t xml:space="preserve">  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</si>
  <si>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</si>
  <si>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</si>
  <si>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</si>
  <si>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</si>
  <si>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</si>
  <si>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</si>
  <si>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</si>
  <si>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</si>
  <si>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</si>
  <si>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</si>
  <si>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</si>
  <si>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</si>
  <si>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</si>
  <si>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</si>
  <si>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</si>
  <si>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其他残疾人事业支出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</si>
  <si>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自然灾害生活补助</t>
    </r>
  </si>
  <si>
    <t xml:space="preserve">    中央自然灾害生活补助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</si>
  <si>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自然灾害灾后重建补助</t>
    </r>
  </si>
  <si>
    <t xml:space="preserve">  红十字事业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</si>
  <si>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</si>
  <si>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</si>
  <si>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</si>
  <si>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</si>
  <si>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</si>
  <si>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流浪乞讨人员救助</t>
    </r>
  </si>
  <si>
    <t xml:space="preserve">  特困人员供养</t>
  </si>
  <si>
    <t xml:space="preserve">  其他生活救助</t>
  </si>
  <si>
    <t xml:space="preserve">    其他城市生活救助</t>
  </si>
  <si>
    <t xml:space="preserve">  其他社会保障和就业支出(款)</t>
  </si>
  <si>
    <t xml:space="preserve">    其他社会保障和就业支出(项)</t>
  </si>
  <si>
    <t>（八）医疗卫生与计划生育支出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</si>
  <si>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</si>
  <si>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</si>
  <si>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</si>
  <si>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</si>
  <si>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</si>
  <si>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</si>
  <si>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</si>
  <si>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</si>
  <si>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</si>
  <si>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</si>
  <si>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</si>
  <si>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</si>
  <si>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</si>
  <si>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</si>
  <si>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</si>
  <si>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</si>
  <si>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行政单位医疗</t>
  </si>
  <si>
    <t xml:space="preserve">    事业单位医疗</t>
  </si>
  <si>
    <t xml:space="preserve">    公务员医疗补助</t>
  </si>
  <si>
    <t xml:space="preserve">    城乡医疗救助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</si>
  <si>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</si>
  <si>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</si>
  <si>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</si>
  <si>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</si>
  <si>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</si>
  <si>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</si>
  <si>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>（九）节能环保支出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</si>
  <si>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</si>
  <si>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</si>
  <si>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</si>
  <si>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</si>
  <si>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</si>
  <si>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</si>
  <si>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</si>
  <si>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</si>
  <si>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</si>
  <si>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</si>
  <si>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</si>
  <si>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湖泊生态环境保护</t>
  </si>
  <si>
    <t xml:space="preserve">  天然林保护</t>
  </si>
  <si>
    <t xml:space="preserve">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</si>
  <si>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</si>
  <si>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</si>
  <si>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</si>
  <si>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</si>
  <si>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 xml:space="preserve">  循环经济(款)</t>
  </si>
  <si>
    <t xml:space="preserve">    循环经济(项)</t>
  </si>
  <si>
    <t xml:space="preserve">  江河湖库流域治理与保护</t>
  </si>
  <si>
    <t xml:space="preserve">    湖库生态环境保护</t>
  </si>
  <si>
    <t>（十）城乡社区支出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</si>
  <si>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</si>
  <si>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</si>
  <si>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</si>
  <si>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</si>
  <si>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</si>
  <si>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</si>
  <si>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</si>
  <si>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</si>
  <si>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</si>
  <si>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</si>
  <si>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</si>
  <si>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</si>
  <si>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其他城乡社区支出(款)</t>
  </si>
  <si>
    <t xml:space="preserve">    其他城乡社区支出(项)</t>
  </si>
  <si>
    <t>（十一）农林水支出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</si>
  <si>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</si>
  <si>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</si>
  <si>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</si>
  <si>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</si>
  <si>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</si>
  <si>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</si>
  <si>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</si>
  <si>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</si>
  <si>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稳定农民收入补贴</t>
  </si>
  <si>
    <t xml:space="preserve">   农业结构调整补贴</t>
  </si>
  <si>
    <t xml:space="preserve">    农业生产支持补助</t>
  </si>
  <si>
    <t xml:space="preserve">    农业生产资料与技术补贴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</si>
  <si>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</si>
  <si>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</si>
  <si>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</si>
  <si>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</si>
  <si>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</si>
  <si>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农资综合补贴</t>
    </r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</si>
  <si>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</si>
  <si>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</si>
  <si>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</si>
  <si>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</si>
  <si>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</si>
  <si>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森林资源管理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</si>
  <si>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森林生态效益补偿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</si>
  <si>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林业自然保护区</t>
    </r>
  </si>
  <si>
    <t xml:space="preserve">    动植物保护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</si>
  <si>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湿地保护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</si>
  <si>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林业执法与监督</t>
    </r>
  </si>
  <si>
    <t xml:space="preserve">    林业检疫检测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</si>
  <si>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林业工程与项目管理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</si>
  <si>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林业产业化</t>
    </r>
  </si>
  <si>
    <t xml:space="preserve">    林区公共支出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</si>
  <si>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林业贷款贴息</t>
    </r>
  </si>
  <si>
    <t xml:space="preserve">    森林保险保费补贴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</si>
  <si>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林业防火减灾</t>
    </r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</si>
  <si>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</si>
  <si>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</si>
  <si>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</si>
  <si>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</si>
  <si>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</si>
  <si>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</si>
  <si>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</si>
  <si>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</si>
  <si>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</si>
  <si>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</si>
  <si>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</si>
  <si>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</si>
  <si>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</si>
  <si>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</si>
  <si>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</si>
  <si>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</si>
  <si>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</si>
  <si>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农村基础设施建设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</si>
  <si>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生产发展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</si>
  <si>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其他扶贫支出</t>
    </r>
  </si>
  <si>
    <t xml:space="preserve">  农业综合开发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</si>
  <si>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土地治理</t>
    </r>
  </si>
  <si>
    <t xml:space="preserve">  农村综合改革</t>
  </si>
  <si>
    <t xml:space="preserve">    对村级一事一议的补助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</si>
  <si>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国有农场办社会职能改革补助</t>
    </r>
  </si>
  <si>
    <t xml:space="preserve">    对村民委员会和村党支部的补助</t>
  </si>
  <si>
    <t xml:space="preserve">    对村集体经济组织的补助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</si>
  <si>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农村综合改革示范试点补助</t>
    </r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</si>
  <si>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</si>
  <si>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</si>
  <si>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</si>
  <si>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</si>
  <si>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</si>
  <si>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</si>
  <si>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  其他金融支农支持</t>
  </si>
  <si>
    <t xml:space="preserve">   目标价格补贴</t>
  </si>
  <si>
    <t xml:space="preserve">    大豆目标价格补贴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</si>
  <si>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</si>
  <si>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</si>
  <si>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</si>
  <si>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</si>
  <si>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公路养护</t>
  </si>
  <si>
    <t xml:space="preserve">    公路路政管理</t>
  </si>
  <si>
    <t xml:space="preserve">    公路改建</t>
  </si>
  <si>
    <t xml:space="preserve">    其他公路水路运输支出</t>
  </si>
  <si>
    <t xml:space="preserve">  车辆购置税支出</t>
  </si>
  <si>
    <t xml:space="preserve">    车辆购置税用于农村公路建设支出</t>
  </si>
  <si>
    <t xml:space="preserve">   其他交通运输支出（款）</t>
  </si>
  <si>
    <t xml:space="preserve">    其他交通运输支出（项）</t>
  </si>
  <si>
    <t>（十三）资源勘探信息等支出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</si>
  <si>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</si>
  <si>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</si>
  <si>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</si>
  <si>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</si>
  <si>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</si>
  <si>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</si>
  <si>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</si>
  <si>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</si>
  <si>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</si>
  <si>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</si>
  <si>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</si>
  <si>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</si>
  <si>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</si>
  <si>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</si>
  <si>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</si>
  <si>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</si>
  <si>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</si>
  <si>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</si>
  <si>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</si>
  <si>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</si>
  <si>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国土资源事务</t>
  </si>
  <si>
    <t xml:space="preserve">    国土资源规划及管理</t>
  </si>
  <si>
    <t xml:space="preserve">    土地资源储备支出</t>
  </si>
  <si>
    <t xml:space="preserve">    矿产资源专项收入安排的支出</t>
  </si>
  <si>
    <t xml:space="preserve">    地质灾害防治</t>
  </si>
  <si>
    <t xml:space="preserve">    其他国土资源事务支出</t>
  </si>
  <si>
    <t xml:space="preserve">  海洋管理事务</t>
  </si>
  <si>
    <t xml:space="preserve">    海域使用金支出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</si>
  <si>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</si>
  <si>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</si>
  <si>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</si>
  <si>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</si>
  <si>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（十六）住房保障支出</t>
  </si>
  <si>
    <t xml:space="preserve">  保障性安居工程支出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</si>
  <si>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棚户区改造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</si>
  <si>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农村危房改造</t>
    </r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</si>
  <si>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</si>
  <si>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</si>
  <si>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</si>
  <si>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</si>
  <si>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</si>
  <si>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（十七）粮油物资储备支出</t>
  </si>
  <si>
    <t xml:space="preserve">  粮油事务</t>
  </si>
  <si>
    <t xml:space="preserve">    粮食专项业务活动</t>
  </si>
  <si>
    <t xml:space="preserve">    粮食财务挂账利息补贴</t>
  </si>
  <si>
    <t xml:space="preserve">    其他粮油事务支出</t>
  </si>
  <si>
    <t xml:space="preserve">  粮油储备</t>
  </si>
  <si>
    <t xml:space="preserve">    储备粮(油)库建设</t>
  </si>
  <si>
    <t>（十八）其他支出(类)</t>
  </si>
  <si>
    <t xml:space="preserve">  其他支出(款)</t>
  </si>
  <si>
    <t xml:space="preserve">    其他支出(项)</t>
  </si>
  <si>
    <t>（十九）债务付息支出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</si>
  <si>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</si>
  <si>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</si>
  <si>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</si>
  <si>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（二十）债务发行费用支出</t>
  </si>
  <si>
    <t xml:space="preserve">  地方政府债务发行费用支出</t>
  </si>
  <si>
    <t xml:space="preserve">    一般债务发行费用支出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</si>
  <si>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</si>
  <si>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</si>
  <si>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</si>
  <si>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</si>
  <si>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</si>
  <si>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</si>
  <si>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</si>
  <si>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</si>
  <si>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</si>
  <si>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</si>
  <si>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</si>
  <si>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三、债务还本支出</t>
  </si>
  <si>
    <t>四、安排预算稳定调节基金</t>
  </si>
  <si>
    <t>五、年终结余</t>
  </si>
  <si>
    <t xml:space="preserve">   结转下年的支出</t>
  </si>
  <si>
    <t>收入总计</t>
  </si>
  <si>
    <t>支出总计</t>
  </si>
  <si>
    <t>新宾县“三公”经费决算汇总表</t>
  </si>
  <si>
    <t>项目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</si>
  <si>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</si>
  <si>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</si>
  <si>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</si>
  <si>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</si>
  <si>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</si>
  <si>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</si>
  <si>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</si>
  <si>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</si>
  <si>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</si>
  <si>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</si>
  <si>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</si>
  <si>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</si>
  <si>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</si>
  <si>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</si>
  <si>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</si>
  <si>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</si>
  <si>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</si>
  <si>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</si>
  <si>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</si>
  <si>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</si>
  <si>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</si>
  <si>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</si>
  <si>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</si>
  <si>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</si>
  <si>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</si>
  <si>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</si>
  <si>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</si>
  <si>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</si>
  <si>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</si>
  <si>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</si>
  <si>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</si>
  <si>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</si>
  <si>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</si>
  <si>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</si>
  <si>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</si>
  <si>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</si>
  <si>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</si>
  <si>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</si>
  <si>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</si>
  <si>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</si>
  <si>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</si>
  <si>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</si>
  <si>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</si>
  <si>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</si>
  <si>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</si>
  <si>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</si>
  <si>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</si>
  <si>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</si>
  <si>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</si>
  <si>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</si>
  <si>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</si>
  <si>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</si>
  <si>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1.增值税（50%部分）</t>
  </si>
  <si>
    <r>
      <t xml:space="preserve">           </t>
    </r>
    <r>
      <rPr>
        <sz val="10"/>
        <rFont val="宋体"/>
        <family val="0"/>
      </rPr>
      <t>地方教育附加收入</t>
    </r>
  </si>
  <si>
    <t xml:space="preserve">         其他专项收入</t>
  </si>
  <si>
    <t>4、上年结余收入</t>
  </si>
  <si>
    <t>5、调入资金</t>
  </si>
  <si>
    <t xml:space="preserve">    城乡义务教育等转移支付收入</t>
  </si>
  <si>
    <t xml:space="preserve">    基本养老保险转移支付收入</t>
  </si>
  <si>
    <t xml:space="preserve">    革命老区转移支付收入</t>
  </si>
  <si>
    <t xml:space="preserve">    贫困地区转移支付收入</t>
  </si>
  <si>
    <t xml:space="preserve">  质量技术监督与检验检疫事务</t>
  </si>
  <si>
    <t xml:space="preserve">    一般行政管理事务</t>
  </si>
  <si>
    <t xml:space="preserve">    事业运行</t>
  </si>
  <si>
    <t xml:space="preserve">    机关事业单位基本养老保险缴费支出</t>
  </si>
  <si>
    <t xml:space="preserve">    对机关事业单位基本养老保险基金的补助</t>
  </si>
  <si>
    <t xml:space="preserve">    军队移交政府的离退休人员安置</t>
  </si>
  <si>
    <t xml:space="preserve">    残疾人生活和护理补贴</t>
  </si>
  <si>
    <t xml:space="preserve">    农村特困人员救助供养支出</t>
  </si>
  <si>
    <t xml:space="preserve">     其他农村生活救助</t>
  </si>
  <si>
    <t xml:space="preserve">  财政对基本养老保险基金的补助</t>
  </si>
  <si>
    <t xml:space="preserve">     财政对城乡居民基本养老保险基金的补助</t>
  </si>
  <si>
    <t xml:space="preserve">  行政事业单位医疗</t>
  </si>
  <si>
    <t xml:space="preserve">  财政对基本医疗保险基金的补助</t>
  </si>
  <si>
    <t xml:space="preserve">  医疗救助</t>
  </si>
  <si>
    <t xml:space="preserve">  医疗卫生与计划生育管理事务</t>
  </si>
  <si>
    <t xml:space="preserve">    优抚对象医疗补助</t>
  </si>
  <si>
    <t xml:space="preserve">  优抚对象医疗</t>
  </si>
  <si>
    <t xml:space="preserve">  其他医疗卫生与计划生育支出(款)</t>
  </si>
  <si>
    <t xml:space="preserve">    其他医疗卫生与计划生育支出(项)</t>
  </si>
  <si>
    <t xml:space="preserve">    大气</t>
  </si>
  <si>
    <t xml:space="preserve">    退耕还林工程建设</t>
  </si>
  <si>
    <t xml:space="preserve">    森林资源监测</t>
  </si>
  <si>
    <t xml:space="preserve">    创业担保贷款贴息</t>
  </si>
  <si>
    <t xml:space="preserve">    公路建设</t>
  </si>
  <si>
    <t xml:space="preserve">    其他旅游业管理与服务支出</t>
  </si>
  <si>
    <t xml:space="preserve">    地质矿产资源利用与保护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</si>
  <si>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其他农业综合开发支出</t>
    </r>
  </si>
  <si>
    <t xml:space="preserve">    成品油价格和税费改革转移支付补助收入</t>
  </si>
  <si>
    <t xml:space="preserve">    城乡居民医疗保险转移支付补助收入</t>
  </si>
  <si>
    <t xml:space="preserve">    民族地区转移支付收入</t>
  </si>
  <si>
    <t xml:space="preserve">    其他一般性转移支付收入</t>
  </si>
  <si>
    <t>（十四）商业服务业等支出</t>
  </si>
  <si>
    <t>（十五）国土海洋气象等支出</t>
  </si>
  <si>
    <t xml:space="preserve">         育林基金收入</t>
  </si>
  <si>
    <t xml:space="preserve">         森林植被恢复费</t>
  </si>
  <si>
    <t xml:space="preserve">         水利建设专项收入</t>
  </si>
  <si>
    <t xml:space="preserve">         2018年新宾县政府一般公共预算决算公开目录</t>
  </si>
  <si>
    <t>1.2018年新宾县一般公共预算收入决算表</t>
  </si>
  <si>
    <t>2.2018年新宾县一般公共预算支出决算表</t>
  </si>
  <si>
    <t>3.2018年新宾县一般公共预算基本支出按经济分类决算表</t>
  </si>
  <si>
    <t>4.2018年新宾县一般公共预算收支平衡决算表</t>
  </si>
  <si>
    <r>
      <t>5.2018</t>
    </r>
    <r>
      <rPr>
        <sz val="14"/>
        <rFont val="宋体"/>
        <family val="0"/>
      </rPr>
      <t>年新宾县一般公共预算转移支付决算表</t>
    </r>
  </si>
  <si>
    <t>6.2018年新宾县政府一般债务限额及余额明细表</t>
  </si>
  <si>
    <t>7.2018年新宾县“三公”经费决算汇总表</t>
  </si>
  <si>
    <r>
      <t>8</t>
    </r>
    <r>
      <rPr>
        <sz val="14"/>
        <rFont val="宋体"/>
        <family val="0"/>
      </rPr>
      <t>.201</t>
    </r>
    <r>
      <rPr>
        <sz val="14"/>
        <rFont val="宋体"/>
        <family val="0"/>
      </rPr>
      <t>8</t>
    </r>
    <r>
      <rPr>
        <sz val="14"/>
        <rFont val="宋体"/>
        <family val="0"/>
      </rPr>
      <t>年新宾县一般公共预算有关情况说明</t>
    </r>
  </si>
  <si>
    <t>9.2018年新宾县“三公”经费决算汇总情况说明</t>
  </si>
  <si>
    <t>10.2018年新宾县决算转移支付情况说明</t>
  </si>
  <si>
    <t>11.2018年新宾县决算报告及附表</t>
  </si>
  <si>
    <t>12.2018年新宾县政府债务情况说明</t>
  </si>
  <si>
    <t>2018年新宾县一般公共预算收入决算表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</si>
  <si>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年收入决算数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</si>
  <si>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年收入预算数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</si>
  <si>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年收入决算数</t>
    </r>
  </si>
  <si>
    <t>2018年新宾县一般公共预算支出决算表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</si>
  <si>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年决算数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</si>
  <si>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年预算数</t>
    </r>
  </si>
  <si>
    <t>2018年决算数</t>
  </si>
  <si>
    <r>
      <t>2018年决算数比2017年决算数增减</t>
    </r>
    <r>
      <rPr>
        <b/>
        <sz val="10"/>
        <rFont val="宋体"/>
        <family val="0"/>
      </rPr>
      <t>%</t>
    </r>
  </si>
  <si>
    <t>2018年决算完成预算%</t>
  </si>
  <si>
    <t>2018年新宾县一般公共预算收支平衡决算表</t>
  </si>
  <si>
    <r>
      <t>2018</t>
    </r>
    <r>
      <rPr>
        <b/>
        <sz val="18"/>
        <rFont val="宋体"/>
        <family val="0"/>
      </rPr>
      <t>年度新宾县一般公共预算转移支付补助决算表</t>
    </r>
  </si>
  <si>
    <r>
      <t>201</t>
    </r>
    <r>
      <rPr>
        <b/>
        <sz val="10"/>
        <rFont val="宋体"/>
        <family val="0"/>
      </rPr>
      <t>7年决算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</si>
  <si>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</si>
  <si>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t>2018年决算</t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</si>
  <si>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年决算比201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年决算增减%</t>
    </r>
  </si>
  <si>
    <t>2018年决算完成预算%</t>
  </si>
  <si>
    <t>2018年政府一般债务限额和余额情况表</t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</si>
  <si>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</t>
    </r>
  </si>
  <si>
    <r>
      <t>201</t>
    </r>
    <r>
      <rPr>
        <b/>
        <sz val="11"/>
        <rFont val="宋体"/>
        <family val="0"/>
      </rPr>
      <t>8年</t>
    </r>
  </si>
  <si>
    <r>
      <t>201</t>
    </r>
    <r>
      <rPr>
        <b/>
        <sz val="11"/>
        <rFont val="宋体"/>
        <family val="0"/>
      </rPr>
      <t>8年比2017年</t>
    </r>
  </si>
  <si>
    <t xml:space="preserve"> 14.环保税</t>
  </si>
  <si>
    <t xml:space="preserve">    其中：教育费附加收入</t>
  </si>
  <si>
    <r>
      <rPr>
        <sz val="10"/>
        <rFont val="宋体"/>
        <family val="0"/>
      </rPr>
      <t>5</t>
    </r>
    <r>
      <rPr>
        <sz val="10"/>
        <rFont val="宋体"/>
        <family val="0"/>
      </rPr>
      <t>.捐赠收入</t>
    </r>
  </si>
  <si>
    <t xml:space="preserve"> 6.其他收入</t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</si>
  <si>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年决算比201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年决算增减%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</si>
  <si>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年决算完成预算%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</si>
  <si>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其他司法支出</t>
    </r>
  </si>
  <si>
    <t xml:space="preserve">    其他公共安全支出</t>
  </si>
  <si>
    <t xml:space="preserve"> 其他公共安全支出（款）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</si>
  <si>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其他教育管理事务支出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</si>
  <si>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其他职业教育支出</t>
    </r>
  </si>
  <si>
    <t>新闻出版广播影视</t>
  </si>
  <si>
    <t xml:space="preserve">    财政对新型农村合作医疗基金的补助</t>
  </si>
  <si>
    <t xml:space="preserve">   财政对城镇居民基本医疗保险基金的补助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</si>
  <si>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停伐补助</t>
    </r>
  </si>
  <si>
    <t xml:space="preserve">    社会发展</t>
  </si>
  <si>
    <t xml:space="preserve">    产业化发展</t>
  </si>
  <si>
    <t xml:space="preserve">    机关事业单位职业年金缴费支出</t>
  </si>
  <si>
    <t xml:space="preserve">    农村籍退役士兵老年生活补助</t>
  </si>
  <si>
    <t xml:space="preserve">     财政对企业职工基本养老保险基金的补助</t>
  </si>
  <si>
    <t>单位:万元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</si>
  <si>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</si>
  <si>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</si>
  <si>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</si>
  <si>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</si>
  <si>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</si>
  <si>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</si>
  <si>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</si>
  <si>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</si>
  <si>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</si>
  <si>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</si>
  <si>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</si>
  <si>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</si>
  <si>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</si>
  <si>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</si>
  <si>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</si>
  <si>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</si>
  <si>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</si>
  <si>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</si>
  <si>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</si>
  <si>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</si>
  <si>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</si>
  <si>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</si>
  <si>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</si>
  <si>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</si>
  <si>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</si>
  <si>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</si>
  <si>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</si>
  <si>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</si>
  <si>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</si>
  <si>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</si>
  <si>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</si>
  <si>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</si>
  <si>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</si>
  <si>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</si>
  <si>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</si>
  <si>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</si>
  <si>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</si>
  <si>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</si>
  <si>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</si>
  <si>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</si>
  <si>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</si>
  <si>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</si>
  <si>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</si>
  <si>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</si>
  <si>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</si>
  <si>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</si>
  <si>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</si>
  <si>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</si>
  <si>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</si>
  <si>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</si>
  <si>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</si>
  <si>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</si>
  <si>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</si>
  <si>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</si>
  <si>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</si>
  <si>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</si>
  <si>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</si>
  <si>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</si>
  <si>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</si>
  <si>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</si>
  <si>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</si>
  <si>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</si>
  <si>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</si>
  <si>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2018年新宾县一般公共预算基本支出按经济分类决算表</t>
  </si>
  <si>
    <t>6、债务转贷收入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</si>
</sst>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 "/>
    <numFmt numFmtId="179" formatCode="0_);[Red]\(0\)"/>
    <numFmt numFmtId="180" formatCode="0.0_ "/>
    <numFmt numFmtId="181" formatCode="#,##0_);[Red]\(#,##0\)"/>
    <numFmt numFmtId="182" formatCode="_ * #,##0_ ;_ * \-#,##0_ ;_ * &quot;-&quot;??_ ;_ @_ "/>
    <numFmt numFmtId="183" formatCode="#,##0.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#,##0_ "/>
    <numFmt numFmtId="190" formatCode="#,##0_ ;[Red]\-#,##0\ "/>
    <numFmt numFmtId="191" formatCode="#,##0.0_ "/>
    <numFmt numFmtId="192" formatCode="0.00_);[Red]\(0.00\)"/>
  </numFmts>
  <fonts count="56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Times New Roman"/>
      <family val="1"/>
    </font>
    <font>
      <b/>
      <sz val="10"/>
      <name val="Geneva"/>
      <family val="2"/>
    </font>
    <font>
      <sz val="10"/>
      <color indexed="10"/>
      <name val="Geneva"/>
      <family val="2"/>
    </font>
    <font>
      <b/>
      <sz val="22"/>
      <name val="宋体"/>
      <family val="0"/>
    </font>
    <font>
      <sz val="9"/>
      <color indexed="10"/>
      <name val="宋体"/>
      <family val="0"/>
    </font>
    <font>
      <sz val="16"/>
      <name val="黑体"/>
      <family val="3"/>
    </font>
    <font>
      <sz val="22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24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37" fontId="30" fillId="0" borderId="0">
      <alignment/>
      <protection/>
    </xf>
    <xf numFmtId="0" fontId="34" fillId="0" borderId="0">
      <alignment/>
      <protection/>
    </xf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37" fontId="30" fillId="0" borderId="0">
      <alignment/>
      <protection/>
    </xf>
    <xf numFmtId="0" fontId="36" fillId="0" borderId="0" applyNumberForma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4" fillId="0" borderId="0">
      <alignment/>
      <protection/>
    </xf>
    <xf numFmtId="41" fontId="4" fillId="0" borderId="0" applyFont="0" applyFill="0" applyBorder="0" applyAlignment="0" applyProtection="0"/>
    <xf numFmtId="4" fontId="3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>
      <alignment/>
      <protection/>
    </xf>
    <xf numFmtId="43" fontId="4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38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</cellStyleXfs>
  <cellXfs count="217">
    <xf numFmtId="0" fontId="0" fillId="0" borderId="0" xfId="0" applyFont="1" applyAlignment="1">
      <alignment/>
    </xf>
    <xf numFmtId="0" fontId="2" fillId="0" borderId="0" xfId="316" applyFont="1" applyAlignment="1">
      <alignment horizontal="center"/>
      <protection/>
    </xf>
    <xf numFmtId="0" fontId="3" fillId="0" borderId="0" xfId="316" applyFont="1">
      <alignment vertical="center"/>
      <protection/>
    </xf>
    <xf numFmtId="0" fontId="4" fillId="0" borderId="0" xfId="316">
      <alignment vertical="center"/>
      <protection/>
    </xf>
    <xf numFmtId="0" fontId="5" fillId="0" borderId="0" xfId="0" applyFont="1" applyAlignment="1">
      <alignment/>
    </xf>
    <xf numFmtId="0" fontId="7" fillId="0" borderId="0" xfId="316" applyFont="1">
      <alignment vertical="center"/>
      <protection/>
    </xf>
    <xf numFmtId="0" fontId="7" fillId="0" borderId="0" xfId="316" applyFont="1" applyAlignment="1">
      <alignment horizontal="right"/>
      <protection/>
    </xf>
    <xf numFmtId="0" fontId="8" fillId="0" borderId="10" xfId="316" applyFont="1" applyBorder="1" applyAlignment="1">
      <alignment vertical="center"/>
      <protection/>
    </xf>
    <xf numFmtId="3" fontId="8" fillId="0" borderId="11" xfId="316" applyNumberFormat="1" applyFont="1" applyBorder="1" applyAlignment="1">
      <alignment vertical="center"/>
      <protection/>
    </xf>
    <xf numFmtId="176" fontId="8" fillId="0" borderId="12" xfId="316" applyNumberFormat="1" applyFont="1" applyBorder="1">
      <alignment vertical="center"/>
      <protection/>
    </xf>
    <xf numFmtId="0" fontId="5" fillId="0" borderId="10" xfId="316" applyFont="1" applyBorder="1" applyAlignment="1">
      <alignment vertical="center" wrapText="1"/>
      <protection/>
    </xf>
    <xf numFmtId="0" fontId="5" fillId="0" borderId="11" xfId="316" applyFont="1" applyBorder="1">
      <alignment vertical="center"/>
      <protection/>
    </xf>
    <xf numFmtId="3" fontId="5" fillId="0" borderId="11" xfId="316" applyNumberFormat="1" applyFont="1" applyBorder="1">
      <alignment vertical="center"/>
      <protection/>
    </xf>
    <xf numFmtId="0" fontId="5" fillId="0" borderId="10" xfId="316" applyFont="1" applyBorder="1" applyAlignment="1">
      <alignment vertical="center"/>
      <protection/>
    </xf>
    <xf numFmtId="176" fontId="5" fillId="0" borderId="12" xfId="316" applyNumberFormat="1" applyFont="1" applyBorder="1">
      <alignment vertical="center"/>
      <protection/>
    </xf>
    <xf numFmtId="3" fontId="5" fillId="0" borderId="11" xfId="316" applyNumberFormat="1" applyFont="1" applyBorder="1" applyAlignment="1">
      <alignment vertical="center"/>
      <protection/>
    </xf>
    <xf numFmtId="0" fontId="5" fillId="0" borderId="13" xfId="316" applyFont="1" applyBorder="1" applyAlignment="1">
      <alignment vertical="center"/>
      <protection/>
    </xf>
    <xf numFmtId="0" fontId="5" fillId="0" borderId="14" xfId="316" applyFont="1" applyBorder="1">
      <alignment vertical="center"/>
      <protection/>
    </xf>
    <xf numFmtId="3" fontId="5" fillId="0" borderId="14" xfId="316" applyNumberFormat="1" applyFont="1" applyBorder="1">
      <alignment vertical="center"/>
      <protection/>
    </xf>
    <xf numFmtId="176" fontId="5" fillId="0" borderId="15" xfId="316" applyNumberFormat="1" applyFont="1" applyBorder="1">
      <alignment vertical="center"/>
      <protection/>
    </xf>
    <xf numFmtId="0" fontId="2" fillId="0" borderId="0" xfId="316" applyFont="1">
      <alignment vertical="center"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7" fillId="24" borderId="13" xfId="0" applyNumberFormat="1" applyFont="1" applyFill="1" applyBorder="1" applyAlignment="1" applyProtection="1">
      <alignment horizontal="left" vertical="center"/>
      <protection/>
    </xf>
    <xf numFmtId="3" fontId="13" fillId="0" borderId="0" xfId="317" applyNumberFormat="1" applyFont="1" applyProtection="1">
      <alignment/>
      <protection locked="0"/>
    </xf>
    <xf numFmtId="3" fontId="7" fillId="0" borderId="0" xfId="317" applyNumberFormat="1" applyFont="1" applyAlignment="1" applyProtection="1">
      <alignment vertical="top"/>
      <protection locked="0"/>
    </xf>
    <xf numFmtId="3" fontId="5" fillId="0" borderId="0" xfId="317" applyNumberFormat="1" applyFont="1" applyProtection="1">
      <alignment/>
      <protection locked="0"/>
    </xf>
    <xf numFmtId="0" fontId="4" fillId="0" borderId="0" xfId="317" applyFont="1" applyProtection="1">
      <alignment/>
      <protection locked="0"/>
    </xf>
    <xf numFmtId="3" fontId="7" fillId="0" borderId="0" xfId="317" applyNumberFormat="1" applyFont="1" applyAlignment="1" applyProtection="1">
      <alignment/>
      <protection locked="0"/>
    </xf>
    <xf numFmtId="3" fontId="7" fillId="0" borderId="0" xfId="317" applyNumberFormat="1" applyFont="1" applyAlignment="1" applyProtection="1">
      <alignment horizontal="right"/>
      <protection locked="0"/>
    </xf>
    <xf numFmtId="3" fontId="15" fillId="0" borderId="10" xfId="317" applyNumberFormat="1" applyFont="1" applyBorder="1" applyAlignment="1" applyProtection="1">
      <alignment horizontal="left" vertical="center"/>
      <protection locked="0"/>
    </xf>
    <xf numFmtId="3" fontId="2" fillId="0" borderId="10" xfId="317" applyNumberFormat="1" applyFont="1" applyBorder="1" applyAlignment="1" applyProtection="1">
      <alignment horizontal="left" vertical="center"/>
      <protection locked="0"/>
    </xf>
    <xf numFmtId="3" fontId="7" fillId="0" borderId="10" xfId="317" applyNumberFormat="1" applyFont="1" applyBorder="1" applyAlignment="1" applyProtection="1">
      <alignment vertical="center"/>
      <protection locked="0"/>
    </xf>
    <xf numFmtId="0" fontId="7" fillId="0" borderId="10" xfId="317" applyFont="1" applyFill="1" applyBorder="1" applyAlignment="1">
      <alignment vertical="center"/>
      <protection/>
    </xf>
    <xf numFmtId="3" fontId="2" fillId="24" borderId="11" xfId="0" applyNumberFormat="1" applyFont="1" applyFill="1" applyBorder="1" applyAlignment="1" applyProtection="1">
      <alignment horizontal="left" vertical="center"/>
      <protection/>
    </xf>
    <xf numFmtId="3" fontId="7" fillId="0" borderId="16" xfId="317" applyNumberFormat="1" applyFont="1" applyBorder="1" applyAlignment="1" applyProtection="1">
      <alignment horizontal="left" vertical="center"/>
      <protection locked="0"/>
    </xf>
    <xf numFmtId="3" fontId="2" fillId="24" borderId="13" xfId="317" applyNumberFormat="1" applyFont="1" applyFill="1" applyBorder="1" applyAlignment="1" applyProtection="1">
      <alignment horizontal="center" vertical="center"/>
      <protection locked="0"/>
    </xf>
    <xf numFmtId="3" fontId="4" fillId="0" borderId="0" xfId="317" applyNumberFormat="1" applyFo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3" fontId="9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9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178" fontId="0" fillId="24" borderId="11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0" applyNumberFormat="1" applyFont="1" applyFill="1" applyBorder="1" applyAlignment="1" applyProtection="1">
      <alignment vertical="center"/>
      <protection/>
    </xf>
    <xf numFmtId="178" fontId="0" fillId="24" borderId="11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4" fillId="0" borderId="0" xfId="318" applyFont="1" applyAlignment="1" applyProtection="1">
      <alignment vertical="center" shrinkToFit="1"/>
      <protection locked="0"/>
    </xf>
    <xf numFmtId="181" fontId="4" fillId="0" borderId="0" xfId="318" applyNumberFormat="1" applyFont="1" applyAlignment="1" applyProtection="1">
      <alignment vertical="center"/>
      <protection locked="0"/>
    </xf>
    <xf numFmtId="0" fontId="4" fillId="0" borderId="0" xfId="318" applyFont="1" applyAlignment="1" applyProtection="1">
      <alignment vertical="center"/>
      <protection locked="0"/>
    </xf>
    <xf numFmtId="0" fontId="7" fillId="0" borderId="0" xfId="318" applyFont="1" applyAlignment="1" applyProtection="1">
      <alignment vertical="center" shrinkToFit="1"/>
      <protection locked="0"/>
    </xf>
    <xf numFmtId="182" fontId="7" fillId="0" borderId="0" xfId="533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4"/>
    </xf>
    <xf numFmtId="0" fontId="2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7" fillId="24" borderId="11" xfId="282" applyNumberFormat="1" applyFont="1" applyFill="1" applyBorder="1" applyAlignment="1" applyProtection="1">
      <alignment horizontal="right" vertical="center"/>
      <protection/>
    </xf>
    <xf numFmtId="3" fontId="7" fillId="25" borderId="11" xfId="282" applyNumberFormat="1" applyFont="1" applyFill="1" applyBorder="1" applyAlignment="1" applyProtection="1">
      <alignment horizontal="right" vertical="center"/>
      <protection/>
    </xf>
    <xf numFmtId="3" fontId="7" fillId="25" borderId="17" xfId="282" applyNumberFormat="1" applyFont="1" applyFill="1" applyBorder="1" applyAlignment="1" applyProtection="1">
      <alignment horizontal="right" vertical="center"/>
      <protection/>
    </xf>
    <xf numFmtId="3" fontId="7" fillId="25" borderId="18" xfId="282" applyNumberFormat="1" applyFont="1" applyFill="1" applyBorder="1" applyAlignment="1" applyProtection="1">
      <alignment horizontal="right" vertical="center"/>
      <protection/>
    </xf>
    <xf numFmtId="0" fontId="0" fillId="0" borderId="0" xfId="282" applyFont="1">
      <alignment/>
      <protection/>
    </xf>
    <xf numFmtId="180" fontId="7" fillId="0" borderId="11" xfId="282" applyNumberFormat="1" applyFont="1" applyBorder="1">
      <alignment/>
      <protection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2" fillId="0" borderId="0" xfId="0" applyFont="1" applyAlignment="1">
      <alignment/>
    </xf>
    <xf numFmtId="182" fontId="2" fillId="24" borderId="22" xfId="533" applyNumberFormat="1" applyFont="1" applyFill="1" applyBorder="1" applyAlignment="1" applyProtection="1">
      <alignment vertical="center" shrinkToFit="1"/>
      <protection locked="0"/>
    </xf>
    <xf numFmtId="182" fontId="7" fillId="24" borderId="22" xfId="533" applyNumberFormat="1" applyFont="1" applyFill="1" applyBorder="1" applyAlignment="1" applyProtection="1">
      <alignment vertical="center" shrinkToFit="1"/>
      <protection locked="0"/>
    </xf>
    <xf numFmtId="0" fontId="7" fillId="0" borderId="22" xfId="318" applyFont="1" applyBorder="1" applyAlignment="1" applyProtection="1">
      <alignment vertical="center"/>
      <protection locked="0"/>
    </xf>
    <xf numFmtId="182" fontId="7" fillId="24" borderId="22" xfId="533" applyNumberFormat="1" applyFont="1" applyFill="1" applyBorder="1" applyAlignment="1" applyProtection="1">
      <alignment vertical="center" shrinkToFit="1"/>
      <protection locked="0"/>
    </xf>
    <xf numFmtId="182" fontId="50" fillId="24" borderId="23" xfId="0" applyNumberFormat="1" applyFont="1" applyFill="1" applyBorder="1" applyAlignment="1" applyProtection="1">
      <alignment vertical="center" wrapText="1" shrinkToFit="1"/>
      <protection locked="0"/>
    </xf>
    <xf numFmtId="181" fontId="7" fillId="0" borderId="0" xfId="533" applyNumberFormat="1" applyFont="1" applyBorder="1" applyAlignment="1" applyProtection="1">
      <alignment vertical="center"/>
      <protection locked="0"/>
    </xf>
    <xf numFmtId="181" fontId="7" fillId="0" borderId="0" xfId="533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left" vertical="center"/>
    </xf>
    <xf numFmtId="0" fontId="7" fillId="16" borderId="10" xfId="0" applyNumberFormat="1" applyFont="1" applyFill="1" applyBorder="1" applyAlignment="1" applyProtection="1">
      <alignment horizontal="left" vertical="center"/>
      <protection/>
    </xf>
    <xf numFmtId="180" fontId="7" fillId="0" borderId="11" xfId="282" applyNumberFormat="1" applyFont="1" applyBorder="1" applyAlignment="1">
      <alignment horizontal="right"/>
      <protection/>
    </xf>
    <xf numFmtId="3" fontId="2" fillId="24" borderId="11" xfId="317" applyNumberFormat="1" applyFont="1" applyFill="1" applyBorder="1" applyAlignment="1" applyProtection="1">
      <alignment vertical="center"/>
      <protection locked="0"/>
    </xf>
    <xf numFmtId="3" fontId="2" fillId="24" borderId="12" xfId="317" applyNumberFormat="1" applyFont="1" applyFill="1" applyBorder="1" applyAlignment="1" applyProtection="1">
      <alignment vertical="center"/>
      <protection locked="0"/>
    </xf>
    <xf numFmtId="3" fontId="2" fillId="24" borderId="11" xfId="317" applyNumberFormat="1" applyFont="1" applyFill="1" applyBorder="1" applyAlignment="1" applyProtection="1">
      <alignment vertical="center"/>
      <protection/>
    </xf>
    <xf numFmtId="3" fontId="2" fillId="24" borderId="12" xfId="317" applyNumberFormat="1" applyFont="1" applyFill="1" applyBorder="1" applyAlignment="1" applyProtection="1">
      <alignment vertical="center"/>
      <protection/>
    </xf>
    <xf numFmtId="3" fontId="7" fillId="24" borderId="11" xfId="317" applyNumberFormat="1" applyFont="1" applyFill="1" applyBorder="1" applyAlignment="1" applyProtection="1">
      <alignment vertical="center"/>
      <protection locked="0"/>
    </xf>
    <xf numFmtId="3" fontId="7" fillId="24" borderId="11" xfId="317" applyNumberFormat="1" applyFont="1" applyFill="1" applyBorder="1" applyAlignment="1" applyProtection="1">
      <alignment vertical="center"/>
      <protection/>
    </xf>
    <xf numFmtId="3" fontId="7" fillId="24" borderId="12" xfId="317" applyNumberFormat="1" applyFont="1" applyFill="1" applyBorder="1" applyAlignment="1" applyProtection="1">
      <alignment vertical="center"/>
      <protection/>
    </xf>
    <xf numFmtId="0" fontId="2" fillId="0" borderId="0" xfId="317" applyFont="1" applyBorder="1" applyAlignment="1" applyProtection="1">
      <alignment vertical="center"/>
      <protection locked="0"/>
    </xf>
    <xf numFmtId="0" fontId="2" fillId="0" borderId="24" xfId="317" applyFont="1" applyBorder="1" applyAlignment="1" applyProtection="1">
      <alignment vertical="center"/>
      <protection locked="0"/>
    </xf>
    <xf numFmtId="3" fontId="7" fillId="24" borderId="25" xfId="317" applyNumberFormat="1" applyFont="1" applyFill="1" applyBorder="1" applyAlignment="1" applyProtection="1">
      <alignment vertical="center"/>
      <protection/>
    </xf>
    <xf numFmtId="3" fontId="7" fillId="24" borderId="26" xfId="317" applyNumberFormat="1" applyFont="1" applyFill="1" applyBorder="1" applyAlignment="1" applyProtection="1">
      <alignment vertical="center"/>
      <protection locked="0"/>
    </xf>
    <xf numFmtId="3" fontId="7" fillId="24" borderId="26" xfId="317" applyNumberFormat="1" applyFont="1" applyFill="1" applyBorder="1" applyAlignment="1" applyProtection="1">
      <alignment vertical="center"/>
      <protection/>
    </xf>
    <xf numFmtId="3" fontId="2" fillId="24" borderId="14" xfId="317" applyNumberFormat="1" applyFont="1" applyFill="1" applyBorder="1" applyAlignment="1" applyProtection="1">
      <alignment vertical="center"/>
      <protection/>
    </xf>
    <xf numFmtId="3" fontId="2" fillId="24" borderId="14" xfId="317" applyNumberFormat="1" applyFont="1" applyFill="1" applyBorder="1" applyAlignment="1" applyProtection="1">
      <alignment horizontal="center" vertical="center"/>
      <protection/>
    </xf>
    <xf numFmtId="3" fontId="2" fillId="24" borderId="15" xfId="317" applyNumberFormat="1" applyFont="1" applyFill="1" applyBorder="1" applyAlignment="1" applyProtection="1">
      <alignment vertical="center"/>
      <protection/>
    </xf>
    <xf numFmtId="0" fontId="2" fillId="24" borderId="19" xfId="282" applyNumberFormat="1" applyFont="1" applyFill="1" applyBorder="1" applyAlignment="1" applyProtection="1">
      <alignment horizontal="center" vertical="center"/>
      <protection/>
    </xf>
    <xf numFmtId="0" fontId="2" fillId="24" borderId="20" xfId="282" applyNumberFormat="1" applyFont="1" applyFill="1" applyBorder="1" applyAlignment="1" applyProtection="1">
      <alignment horizontal="center" vertical="center"/>
      <protection/>
    </xf>
    <xf numFmtId="0" fontId="2" fillId="24" borderId="21" xfId="282" applyNumberFormat="1" applyFont="1" applyFill="1" applyBorder="1" applyAlignment="1" applyProtection="1">
      <alignment horizontal="center" vertical="center"/>
      <protection/>
    </xf>
    <xf numFmtId="0" fontId="2" fillId="24" borderId="10" xfId="282" applyNumberFormat="1" applyFont="1" applyFill="1" applyBorder="1" applyAlignment="1" applyProtection="1">
      <alignment horizontal="left" vertical="center"/>
      <protection/>
    </xf>
    <xf numFmtId="0" fontId="7" fillId="0" borderId="12" xfId="282" applyFont="1" applyBorder="1">
      <alignment/>
      <protection/>
    </xf>
    <xf numFmtId="0" fontId="7" fillId="24" borderId="10" xfId="282" applyNumberFormat="1" applyFont="1" applyFill="1" applyBorder="1" applyAlignment="1" applyProtection="1">
      <alignment horizontal="left" vertical="center"/>
      <protection/>
    </xf>
    <xf numFmtId="0" fontId="7" fillId="24" borderId="22" xfId="282" applyNumberFormat="1" applyFont="1" applyFill="1" applyBorder="1" applyAlignment="1" applyProtection="1">
      <alignment horizontal="left" vertical="center"/>
      <protection/>
    </xf>
    <xf numFmtId="0" fontId="7" fillId="24" borderId="13" xfId="282" applyNumberFormat="1" applyFont="1" applyFill="1" applyBorder="1" applyAlignment="1" applyProtection="1">
      <alignment horizontal="left" vertical="center"/>
      <protection/>
    </xf>
    <xf numFmtId="3" fontId="7" fillId="25" borderId="14" xfId="282" applyNumberFormat="1" applyFont="1" applyFill="1" applyBorder="1" applyAlignment="1" applyProtection="1">
      <alignment horizontal="right" vertical="center"/>
      <protection/>
    </xf>
    <xf numFmtId="180" fontId="7" fillId="0" borderId="14" xfId="282" applyNumberFormat="1" applyFont="1" applyBorder="1">
      <alignment/>
      <protection/>
    </xf>
    <xf numFmtId="180" fontId="7" fillId="0" borderId="14" xfId="282" applyNumberFormat="1" applyFont="1" applyBorder="1" applyAlignment="1">
      <alignment horizontal="right"/>
      <protection/>
    </xf>
    <xf numFmtId="0" fontId="7" fillId="0" borderId="15" xfId="282" applyFont="1" applyBorder="1">
      <alignment/>
      <protection/>
    </xf>
    <xf numFmtId="3" fontId="7" fillId="0" borderId="10" xfId="317" applyNumberFormat="1" applyFont="1" applyBorder="1" applyAlignment="1" applyProtection="1">
      <alignment vertical="center"/>
      <protection locked="0"/>
    </xf>
    <xf numFmtId="0" fontId="7" fillId="0" borderId="10" xfId="317" applyFont="1" applyFill="1" applyBorder="1" applyAlignment="1">
      <alignment vertical="center"/>
      <protection/>
    </xf>
    <xf numFmtId="0" fontId="7" fillId="24" borderId="10" xfId="282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3" fontId="7" fillId="24" borderId="14" xfId="282" applyNumberFormat="1" applyFont="1" applyFill="1" applyBorder="1" applyAlignment="1" applyProtection="1">
      <alignment horizontal="right" vertical="center"/>
      <protection/>
    </xf>
    <xf numFmtId="3" fontId="7" fillId="24" borderId="11" xfId="282" applyNumberFormat="1" applyFont="1" applyFill="1" applyBorder="1" applyAlignment="1" applyProtection="1">
      <alignment horizontal="right" vertical="center"/>
      <protection/>
    </xf>
    <xf numFmtId="3" fontId="7" fillId="24" borderId="27" xfId="282" applyNumberFormat="1" applyFont="1" applyFill="1" applyBorder="1" applyAlignment="1" applyProtection="1">
      <alignment horizontal="right" vertical="center"/>
      <protection/>
    </xf>
    <xf numFmtId="0" fontId="7" fillId="0" borderId="12" xfId="314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178" fontId="7" fillId="0" borderId="11" xfId="314" applyNumberFormat="1" applyFont="1" applyBorder="1" applyAlignment="1">
      <alignment horizontal="center" vertical="center"/>
      <protection/>
    </xf>
    <xf numFmtId="178" fontId="7" fillId="0" borderId="14" xfId="0" applyNumberFormat="1" applyFont="1" applyBorder="1" applyAlignment="1">
      <alignment horizontal="center" vertical="center"/>
    </xf>
    <xf numFmtId="0" fontId="2" fillId="24" borderId="20" xfId="282" applyNumberFormat="1" applyFont="1" applyFill="1" applyBorder="1" applyAlignment="1" applyProtection="1">
      <alignment horizontal="center" vertical="center" wrapText="1"/>
      <protection/>
    </xf>
    <xf numFmtId="0" fontId="8" fillId="0" borderId="11" xfId="316" applyFont="1" applyBorder="1" applyAlignment="1">
      <alignment horizontal="center" vertical="center"/>
      <protection/>
    </xf>
    <xf numFmtId="0" fontId="8" fillId="0" borderId="12" xfId="316" applyFont="1" applyBorder="1" applyAlignment="1">
      <alignment horizontal="center" vertical="center"/>
      <protection/>
    </xf>
    <xf numFmtId="3" fontId="15" fillId="0" borderId="27" xfId="317" applyNumberFormat="1" applyFont="1" applyBorder="1" applyAlignment="1" applyProtection="1">
      <alignment horizontal="left" vertical="center"/>
      <protection locked="0"/>
    </xf>
    <xf numFmtId="3" fontId="8" fillId="0" borderId="28" xfId="317" applyNumberFormat="1" applyFont="1" applyBorder="1" applyAlignment="1" applyProtection="1">
      <alignment horizontal="center" vertical="center" wrapText="1"/>
      <protection locked="0"/>
    </xf>
    <xf numFmtId="3" fontId="8" fillId="0" borderId="20" xfId="317" applyNumberFormat="1" applyFont="1" applyBorder="1" applyAlignment="1" applyProtection="1">
      <alignment horizontal="center" vertical="center" wrapText="1"/>
      <protection locked="0"/>
    </xf>
    <xf numFmtId="3" fontId="8" fillId="0" borderId="29" xfId="317" applyNumberFormat="1" applyFont="1" applyBorder="1" applyAlignment="1" applyProtection="1">
      <alignment horizontal="center" vertical="center" wrapText="1"/>
      <protection locked="0"/>
    </xf>
    <xf numFmtId="3" fontId="8" fillId="0" borderId="21" xfId="317" applyNumberFormat="1" applyFont="1" applyBorder="1" applyAlignment="1" applyProtection="1">
      <alignment horizontal="center" vertical="center" wrapText="1"/>
      <protection locked="0"/>
    </xf>
    <xf numFmtId="182" fontId="7" fillId="24" borderId="30" xfId="533" applyNumberFormat="1" applyFont="1" applyFill="1" applyBorder="1" applyAlignment="1" applyProtection="1">
      <alignment vertical="center" wrapText="1" shrinkToFit="1"/>
      <protection locked="0"/>
    </xf>
    <xf numFmtId="182" fontId="7" fillId="24" borderId="22" xfId="533" applyNumberFormat="1" applyFont="1" applyFill="1" applyBorder="1" applyAlignment="1" applyProtection="1">
      <alignment vertical="center" shrinkToFit="1"/>
      <protection locked="0"/>
    </xf>
    <xf numFmtId="0" fontId="52" fillId="0" borderId="11" xfId="315" applyFont="1" applyBorder="1">
      <alignment vertical="center"/>
      <protection/>
    </xf>
    <xf numFmtId="180" fontId="53" fillId="24" borderId="11" xfId="318" applyNumberFormat="1" applyFont="1" applyFill="1" applyBorder="1" applyAlignment="1" applyProtection="1">
      <alignment horizontal="right" vertical="center"/>
      <protection/>
    </xf>
    <xf numFmtId="180" fontId="53" fillId="0" borderId="12" xfId="318" applyNumberFormat="1" applyFont="1" applyBorder="1" applyAlignment="1" applyProtection="1">
      <alignment vertical="center"/>
      <protection locked="0"/>
    </xf>
    <xf numFmtId="0" fontId="54" fillId="0" borderId="11" xfId="0" applyFont="1" applyBorder="1" applyAlignment="1">
      <alignment vertical="center" wrapText="1"/>
    </xf>
    <xf numFmtId="0" fontId="53" fillId="0" borderId="11" xfId="315" applyFont="1" applyBorder="1">
      <alignment vertical="center"/>
      <protection/>
    </xf>
    <xf numFmtId="0" fontId="53" fillId="0" borderId="17" xfId="315" applyFont="1" applyBorder="1">
      <alignment vertical="center"/>
      <protection/>
    </xf>
    <xf numFmtId="180" fontId="53" fillId="24" borderId="17" xfId="318" applyNumberFormat="1" applyFont="1" applyFill="1" applyBorder="1" applyAlignment="1" applyProtection="1">
      <alignment horizontal="right" vertical="center"/>
      <protection/>
    </xf>
    <xf numFmtId="180" fontId="53" fillId="0" borderId="25" xfId="318" applyNumberFormat="1" applyFont="1" applyBorder="1" applyAlignment="1" applyProtection="1">
      <alignment vertical="center"/>
      <protection locked="0"/>
    </xf>
    <xf numFmtId="182" fontId="7" fillId="24" borderId="30" xfId="533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3" xfId="318" applyFont="1" applyBorder="1" applyAlignment="1" applyProtection="1">
      <alignment vertical="center" shrinkToFit="1"/>
      <protection locked="0"/>
    </xf>
    <xf numFmtId="0" fontId="55" fillId="0" borderId="14" xfId="318" applyFont="1" applyBorder="1" applyAlignment="1" applyProtection="1">
      <alignment vertical="center" shrinkToFit="1"/>
      <protection locked="0"/>
    </xf>
    <xf numFmtId="180" fontId="53" fillId="24" borderId="14" xfId="318" applyNumberFormat="1" applyFont="1" applyFill="1" applyBorder="1" applyAlignment="1" applyProtection="1">
      <alignment horizontal="right" vertical="center"/>
      <protection/>
    </xf>
    <xf numFmtId="180" fontId="53" fillId="0" borderId="15" xfId="318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3" fontId="7" fillId="26" borderId="11" xfId="0" applyNumberFormat="1" applyFont="1" applyFill="1" applyBorder="1" applyAlignment="1" applyProtection="1">
      <alignment horizontal="right" vertical="center"/>
      <protection/>
    </xf>
    <xf numFmtId="3" fontId="2" fillId="26" borderId="11" xfId="0" applyNumberFormat="1" applyFont="1" applyFill="1" applyBorder="1" applyAlignment="1" applyProtection="1">
      <alignment horizontal="right" vertical="center"/>
      <protection/>
    </xf>
    <xf numFmtId="3" fontId="7" fillId="0" borderId="16" xfId="317" applyNumberFormat="1" applyFont="1" applyBorder="1" applyAlignment="1" applyProtection="1">
      <alignment horizontal="left" vertical="center"/>
      <protection locked="0"/>
    </xf>
    <xf numFmtId="0" fontId="2" fillId="26" borderId="31" xfId="0" applyNumberFormat="1" applyFont="1" applyFill="1" applyBorder="1" applyAlignment="1" applyProtection="1">
      <alignment horizontal="center" vertical="center" wrapText="1"/>
      <protection/>
    </xf>
    <xf numFmtId="0" fontId="2" fillId="26" borderId="27" xfId="0" applyNumberFormat="1" applyFont="1" applyFill="1" applyBorder="1" applyAlignment="1" applyProtection="1">
      <alignment horizontal="center" vertical="center" wrapText="1"/>
      <protection/>
    </xf>
    <xf numFmtId="0" fontId="2" fillId="26" borderId="32" xfId="0" applyNumberFormat="1" applyFont="1" applyFill="1" applyBorder="1" applyAlignment="1" applyProtection="1">
      <alignment horizontal="center" vertical="center" wrapText="1"/>
      <protection/>
    </xf>
    <xf numFmtId="0" fontId="2" fillId="26" borderId="11" xfId="0" applyNumberFormat="1" applyFont="1" applyFill="1" applyBorder="1" applyAlignment="1" applyProtection="1">
      <alignment horizontal="center" vertical="center"/>
      <protection/>
    </xf>
    <xf numFmtId="0" fontId="2" fillId="26" borderId="11" xfId="0" applyNumberFormat="1" applyFont="1" applyFill="1" applyBorder="1" applyAlignment="1" applyProtection="1">
      <alignment horizontal="left" vertical="center"/>
      <protection/>
    </xf>
    <xf numFmtId="0" fontId="7" fillId="26" borderId="11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/>
    </xf>
    <xf numFmtId="182" fontId="20" fillId="0" borderId="0" xfId="533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81" fontId="2" fillId="0" borderId="20" xfId="533" applyNumberFormat="1" applyFont="1" applyBorder="1" applyAlignment="1" applyProtection="1">
      <alignment horizontal="center" vertical="center" wrapText="1"/>
      <protection locked="0"/>
    </xf>
    <xf numFmtId="181" fontId="2" fillId="0" borderId="11" xfId="318" applyNumberFormat="1" applyFont="1" applyBorder="1" applyAlignment="1" applyProtection="1">
      <alignment horizontal="center" vertical="center" wrapText="1"/>
      <protection locked="0"/>
    </xf>
    <xf numFmtId="181" fontId="2" fillId="0" borderId="21" xfId="533" applyNumberFormat="1" applyFont="1" applyBorder="1" applyAlignment="1" applyProtection="1">
      <alignment horizontal="center" vertical="center" wrapText="1"/>
      <protection locked="0"/>
    </xf>
    <xf numFmtId="181" fontId="2" fillId="0" borderId="12" xfId="318" applyNumberFormat="1" applyFont="1" applyBorder="1" applyAlignment="1" applyProtection="1">
      <alignment horizontal="center" vertical="center" wrapText="1"/>
      <protection locked="0"/>
    </xf>
    <xf numFmtId="182" fontId="2" fillId="0" borderId="33" xfId="533" applyNumberFormat="1" applyFont="1" applyBorder="1" applyAlignment="1" applyProtection="1">
      <alignment horizontal="center" vertical="center" shrinkToFit="1"/>
      <protection locked="0"/>
    </xf>
    <xf numFmtId="182" fontId="2" fillId="0" borderId="22" xfId="533" applyNumberFormat="1" applyFont="1" applyBorder="1" applyAlignment="1" applyProtection="1">
      <alignment horizontal="center" vertical="center" shrinkToFit="1"/>
      <protection locked="0"/>
    </xf>
    <xf numFmtId="181" fontId="2" fillId="0" borderId="20" xfId="533" applyNumberFormat="1" applyFont="1" applyBorder="1" applyAlignment="1" applyProtection="1">
      <alignment horizontal="center" vertical="center" wrapText="1"/>
      <protection locked="0"/>
    </xf>
    <xf numFmtId="181" fontId="2" fillId="0" borderId="21" xfId="533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26" borderId="11" xfId="0" applyNumberFormat="1" applyFont="1" applyFill="1" applyBorder="1" applyAlignment="1" applyProtection="1">
      <alignment horizontal="center" vertical="center" wrapText="1"/>
      <protection/>
    </xf>
    <xf numFmtId="0" fontId="2" fillId="26" borderId="17" xfId="0" applyNumberFormat="1" applyFont="1" applyFill="1" applyBorder="1" applyAlignment="1" applyProtection="1">
      <alignment horizontal="center" vertical="center" wrapText="1"/>
      <protection/>
    </xf>
    <xf numFmtId="0" fontId="2" fillId="26" borderId="34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Alignment="1" applyProtection="1">
      <alignment horizontal="center" vertical="center"/>
      <protection/>
    </xf>
    <xf numFmtId="3" fontId="14" fillId="0" borderId="0" xfId="317" applyNumberFormat="1" applyFont="1" applyAlignment="1" applyProtection="1">
      <alignment horizontal="center" vertical="center"/>
      <protection locked="0"/>
    </xf>
    <xf numFmtId="0" fontId="7" fillId="0" borderId="0" xfId="282" applyNumberFormat="1" applyFont="1" applyFill="1" applyAlignment="1" applyProtection="1">
      <alignment horizontal="right" vertical="center"/>
      <protection/>
    </xf>
    <xf numFmtId="0" fontId="12" fillId="24" borderId="0" xfId="282" applyNumberFormat="1" applyFont="1" applyFill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316" applyFont="1" applyAlignment="1">
      <alignment horizontal="center" vertical="center"/>
      <protection/>
    </xf>
    <xf numFmtId="0" fontId="8" fillId="0" borderId="36" xfId="316" applyFont="1" applyBorder="1" applyAlignment="1">
      <alignment horizontal="center" vertical="center"/>
      <protection/>
    </xf>
    <xf numFmtId="0" fontId="8" fillId="0" borderId="37" xfId="316" applyFont="1" applyBorder="1" applyAlignment="1">
      <alignment horizontal="center" vertical="center"/>
      <protection/>
    </xf>
    <xf numFmtId="0" fontId="8" fillId="0" borderId="19" xfId="316" applyFont="1" applyBorder="1" applyAlignment="1">
      <alignment horizontal="center" vertical="center"/>
      <protection/>
    </xf>
    <xf numFmtId="0" fontId="8" fillId="0" borderId="10" xfId="316" applyFont="1" applyBorder="1" applyAlignment="1">
      <alignment horizontal="center" vertical="center"/>
      <protection/>
    </xf>
    <xf numFmtId="0" fontId="8" fillId="0" borderId="38" xfId="316" applyFont="1" applyBorder="1" applyAlignment="1">
      <alignment horizontal="center" vertical="center"/>
      <protection/>
    </xf>
    <xf numFmtId="0" fontId="8" fillId="0" borderId="18" xfId="316" applyFont="1" applyBorder="1" applyAlignment="1">
      <alignment horizontal="center" vertical="center"/>
      <protection/>
    </xf>
  </cellXfs>
  <cellStyles count="662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3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 3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 3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 3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 3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 3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 3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 3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 3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 3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4" xfId="89"/>
    <cellStyle name="60% - 强调文字颜色 4 2" xfId="90"/>
    <cellStyle name="60% - 强调文字颜色 4 2 2" xfId="91"/>
    <cellStyle name="60% - 强调文字颜色 4 3" xfId="92"/>
    <cellStyle name="60% - 强调文字颜色 5" xfId="93"/>
    <cellStyle name="60% - 强调文字颜色 5 2" xfId="94"/>
    <cellStyle name="60% - 强调文字颜色 5 2 2" xfId="95"/>
    <cellStyle name="60% - 强调文字颜色 5 3" xfId="96"/>
    <cellStyle name="60% - 强调文字颜色 6" xfId="97"/>
    <cellStyle name="60% - 强调文字颜色 6 2" xfId="98"/>
    <cellStyle name="60% - 强调文字颜色 6 2 2" xfId="99"/>
    <cellStyle name="60% - 强调文字颜色 6 3" xfId="100"/>
    <cellStyle name="no dec" xfId="101"/>
    <cellStyle name="Normal_APR" xfId="102"/>
    <cellStyle name="Percent" xfId="103"/>
    <cellStyle name="百分比 2" xfId="104"/>
    <cellStyle name="标题" xfId="105"/>
    <cellStyle name="标题 1" xfId="106"/>
    <cellStyle name="标题 1 2" xfId="107"/>
    <cellStyle name="标题 1 2 10" xfId="108"/>
    <cellStyle name="标题 1 2 10 2" xfId="109"/>
    <cellStyle name="标题 1 2 11" xfId="110"/>
    <cellStyle name="标题 1 2 11 2" xfId="111"/>
    <cellStyle name="标题 1 2 12" xfId="112"/>
    <cellStyle name="标题 1 2 12 2" xfId="113"/>
    <cellStyle name="标题 1 2 13" xfId="114"/>
    <cellStyle name="标题 1 2 2" xfId="115"/>
    <cellStyle name="标题 1 2 2 2" xfId="116"/>
    <cellStyle name="标题 1 2 3" xfId="117"/>
    <cellStyle name="标题 1 2 3 2" xfId="118"/>
    <cellStyle name="标题 1 2 4" xfId="119"/>
    <cellStyle name="标题 1 2 4 2" xfId="120"/>
    <cellStyle name="标题 1 2 5" xfId="121"/>
    <cellStyle name="标题 1 2 5 2" xfId="122"/>
    <cellStyle name="标题 1 2 6" xfId="123"/>
    <cellStyle name="标题 1 2 6 2" xfId="124"/>
    <cellStyle name="标题 1 2 7" xfId="125"/>
    <cellStyle name="标题 1 2 7 2" xfId="126"/>
    <cellStyle name="标题 1 2 8" xfId="127"/>
    <cellStyle name="标题 1 2 8 2" xfId="128"/>
    <cellStyle name="标题 1 2 9" xfId="129"/>
    <cellStyle name="标题 1 2 9 2" xfId="130"/>
    <cellStyle name="标题 2" xfId="131"/>
    <cellStyle name="标题 2 2" xfId="132"/>
    <cellStyle name="标题 2 2 10" xfId="133"/>
    <cellStyle name="标题 2 2 10 2" xfId="134"/>
    <cellStyle name="标题 2 2 11" xfId="135"/>
    <cellStyle name="标题 2 2 11 2" xfId="136"/>
    <cellStyle name="标题 2 2 12" xfId="137"/>
    <cellStyle name="标题 2 2 12 2" xfId="138"/>
    <cellStyle name="标题 2 2 13" xfId="139"/>
    <cellStyle name="标题 2 2 2" xfId="140"/>
    <cellStyle name="标题 2 2 2 2" xfId="141"/>
    <cellStyle name="标题 2 2 3" xfId="142"/>
    <cellStyle name="标题 2 2 3 2" xfId="143"/>
    <cellStyle name="标题 2 2 4" xfId="144"/>
    <cellStyle name="标题 2 2 4 2" xfId="145"/>
    <cellStyle name="标题 2 2 5" xfId="146"/>
    <cellStyle name="标题 2 2 5 2" xfId="147"/>
    <cellStyle name="标题 2 2 6" xfId="148"/>
    <cellStyle name="标题 2 2 6 2" xfId="149"/>
    <cellStyle name="标题 2 2 7" xfId="150"/>
    <cellStyle name="标题 2 2 7 2" xfId="151"/>
    <cellStyle name="标题 2 2 8" xfId="152"/>
    <cellStyle name="标题 2 2 8 2" xfId="153"/>
    <cellStyle name="标题 2 2 9" xfId="154"/>
    <cellStyle name="标题 2 2 9 2" xfId="155"/>
    <cellStyle name="标题 3" xfId="156"/>
    <cellStyle name="标题 3 2" xfId="157"/>
    <cellStyle name="标题 3 2 10" xfId="158"/>
    <cellStyle name="标题 3 2 10 2" xfId="159"/>
    <cellStyle name="标题 3 2 11" xfId="160"/>
    <cellStyle name="标题 3 2 11 2" xfId="161"/>
    <cellStyle name="标题 3 2 12" xfId="162"/>
    <cellStyle name="标题 3 2 12 2" xfId="163"/>
    <cellStyle name="标题 3 2 13" xfId="164"/>
    <cellStyle name="标题 3 2 2" xfId="165"/>
    <cellStyle name="标题 3 2 2 2" xfId="166"/>
    <cellStyle name="标题 3 2 3" xfId="167"/>
    <cellStyle name="标题 3 2 3 2" xfId="168"/>
    <cellStyle name="标题 3 2 4" xfId="169"/>
    <cellStyle name="标题 3 2 4 2" xfId="170"/>
    <cellStyle name="标题 3 2 5" xfId="171"/>
    <cellStyle name="标题 3 2 5 2" xfId="172"/>
    <cellStyle name="标题 3 2 6" xfId="173"/>
    <cellStyle name="标题 3 2 6 2" xfId="174"/>
    <cellStyle name="标题 3 2 7" xfId="175"/>
    <cellStyle name="标题 3 2 7 2" xfId="176"/>
    <cellStyle name="标题 3 2 8" xfId="177"/>
    <cellStyle name="标题 3 2 8 2" xfId="178"/>
    <cellStyle name="标题 3 2 9" xfId="179"/>
    <cellStyle name="标题 3 2 9 2" xfId="180"/>
    <cellStyle name="标题 4" xfId="181"/>
    <cellStyle name="标题 4 2" xfId="182"/>
    <cellStyle name="标题 4 2 10" xfId="183"/>
    <cellStyle name="标题 4 2 10 2" xfId="184"/>
    <cellStyle name="标题 4 2 11" xfId="185"/>
    <cellStyle name="标题 4 2 11 2" xfId="186"/>
    <cellStyle name="标题 4 2 12" xfId="187"/>
    <cellStyle name="标题 4 2 12 2" xfId="188"/>
    <cellStyle name="标题 4 2 13" xfId="189"/>
    <cellStyle name="标题 4 2 2" xfId="190"/>
    <cellStyle name="标题 4 2 2 2" xfId="191"/>
    <cellStyle name="标题 4 2 3" xfId="192"/>
    <cellStyle name="标题 4 2 3 2" xfId="193"/>
    <cellStyle name="标题 4 2 4" xfId="194"/>
    <cellStyle name="标题 4 2 4 2" xfId="195"/>
    <cellStyle name="标题 4 2 5" xfId="196"/>
    <cellStyle name="标题 4 2 5 2" xfId="197"/>
    <cellStyle name="标题 4 2 6" xfId="198"/>
    <cellStyle name="标题 4 2 6 2" xfId="199"/>
    <cellStyle name="标题 4 2 7" xfId="200"/>
    <cellStyle name="标题 4 2 7 2" xfId="201"/>
    <cellStyle name="标题 4 2 8" xfId="202"/>
    <cellStyle name="标题 4 2 8 2" xfId="203"/>
    <cellStyle name="标题 4 2 9" xfId="204"/>
    <cellStyle name="标题 4 2 9 2" xfId="205"/>
    <cellStyle name="标题 5" xfId="206"/>
    <cellStyle name="标题 5 10" xfId="207"/>
    <cellStyle name="标题 5 10 2" xfId="208"/>
    <cellStyle name="标题 5 11" xfId="209"/>
    <cellStyle name="标题 5 11 2" xfId="210"/>
    <cellStyle name="标题 5 12" xfId="211"/>
    <cellStyle name="标题 5 12 2" xfId="212"/>
    <cellStyle name="标题 5 13" xfId="213"/>
    <cellStyle name="标题 5 2" xfId="214"/>
    <cellStyle name="标题 5 2 2" xfId="215"/>
    <cellStyle name="标题 5 3" xfId="216"/>
    <cellStyle name="标题 5 3 2" xfId="217"/>
    <cellStyle name="标题 5 4" xfId="218"/>
    <cellStyle name="标题 5 4 2" xfId="219"/>
    <cellStyle name="标题 5 5" xfId="220"/>
    <cellStyle name="标题 5 5 2" xfId="221"/>
    <cellStyle name="标题 5 6" xfId="222"/>
    <cellStyle name="标题 5 6 2" xfId="223"/>
    <cellStyle name="标题 5 7" xfId="224"/>
    <cellStyle name="标题 5 7 2" xfId="225"/>
    <cellStyle name="标题 5 8" xfId="226"/>
    <cellStyle name="标题 5 8 2" xfId="227"/>
    <cellStyle name="标题 5 9" xfId="228"/>
    <cellStyle name="标题 5 9 2" xfId="229"/>
    <cellStyle name="差" xfId="230"/>
    <cellStyle name="差 2" xfId="231"/>
    <cellStyle name="差 2 10" xfId="232"/>
    <cellStyle name="差 2 10 2" xfId="233"/>
    <cellStyle name="差 2 11" xfId="234"/>
    <cellStyle name="差 2 11 2" xfId="235"/>
    <cellStyle name="差 2 12" xfId="236"/>
    <cellStyle name="差 2 12 2" xfId="237"/>
    <cellStyle name="差 2 13" xfId="238"/>
    <cellStyle name="差 2 2" xfId="239"/>
    <cellStyle name="差 2 2 2" xfId="240"/>
    <cellStyle name="差 2 3" xfId="241"/>
    <cellStyle name="差 2 3 2" xfId="242"/>
    <cellStyle name="差 2 4" xfId="243"/>
    <cellStyle name="差 2 4 2" xfId="244"/>
    <cellStyle name="差 2 5" xfId="245"/>
    <cellStyle name="差 2 5 2" xfId="246"/>
    <cellStyle name="差 2 6" xfId="247"/>
    <cellStyle name="差 2 6 2" xfId="248"/>
    <cellStyle name="差 2 7" xfId="249"/>
    <cellStyle name="差 2 7 2" xfId="250"/>
    <cellStyle name="差 2 8" xfId="251"/>
    <cellStyle name="差 2 8 2" xfId="252"/>
    <cellStyle name="差 2 9" xfId="253"/>
    <cellStyle name="差 2 9 2" xfId="254"/>
    <cellStyle name="差 3" xfId="255"/>
    <cellStyle name="差 3 2" xfId="256"/>
    <cellStyle name="差 3 3" xfId="257"/>
    <cellStyle name="差_2010年12月税收计划完成情况通报表" xfId="258"/>
    <cellStyle name="差_2010年12月税收计划完成情况通报表 2" xfId="259"/>
    <cellStyle name="差_2014年一般预入计划(发改委简化表)" xfId="260"/>
    <cellStyle name="差_2014年一般预入计划(发改委简化表) 2" xfId="261"/>
    <cellStyle name="差_2014年一般预入计划(市政府下达)" xfId="262"/>
    <cellStyle name="差_2014年一般预入计划(市政府下达) 2" xfId="263"/>
    <cellStyle name="差_2015功能预算正式本表4.30" xfId="264"/>
    <cellStyle name="差_2015功能预算正式本表4.30 2" xfId="265"/>
    <cellStyle name="差_2015年一般预入计划(简化表)" xfId="266"/>
    <cellStyle name="差_2015年一般预入计划(简化表) 2" xfId="267"/>
    <cellStyle name="差_2016年新宾县一般公共预算收入预算表" xfId="268"/>
    <cellStyle name="差_2016年新宾县一般公共预算收入预算表 2" xfId="269"/>
    <cellStyle name="常规 10" xfId="270"/>
    <cellStyle name="常规 2" xfId="271"/>
    <cellStyle name="常规 2 2" xfId="272"/>
    <cellStyle name="常规 2 2 2" xfId="273"/>
    <cellStyle name="常规 2 2 3" xfId="274"/>
    <cellStyle name="常规 2 3" xfId="275"/>
    <cellStyle name="常规 2 3 2" xfId="276"/>
    <cellStyle name="常规 2 3 3" xfId="277"/>
    <cellStyle name="常规 2 4" xfId="278"/>
    <cellStyle name="常规 2 4 2" xfId="279"/>
    <cellStyle name="常规 2 5" xfId="280"/>
    <cellStyle name="常规 2 6" xfId="281"/>
    <cellStyle name="常规 3" xfId="282"/>
    <cellStyle name="常规 3 10" xfId="283"/>
    <cellStyle name="常规 3 10 2" xfId="284"/>
    <cellStyle name="常规 3 11" xfId="285"/>
    <cellStyle name="常规 3 11 2" xfId="286"/>
    <cellStyle name="常规 3 12" xfId="287"/>
    <cellStyle name="常规 3 2" xfId="288"/>
    <cellStyle name="常规 3 2 2" xfId="289"/>
    <cellStyle name="常规 3 2 2 2" xfId="290"/>
    <cellStyle name="常规 3 2 3" xfId="291"/>
    <cellStyle name="常规 3 3" xfId="292"/>
    <cellStyle name="常规 3 3 2" xfId="293"/>
    <cellStyle name="常规 3 3 3" xfId="294"/>
    <cellStyle name="常规 3 4" xfId="295"/>
    <cellStyle name="常规 3 4 2" xfId="296"/>
    <cellStyle name="常规 3 5" xfId="297"/>
    <cellStyle name="常规 3 5 2" xfId="298"/>
    <cellStyle name="常规 3 6" xfId="299"/>
    <cellStyle name="常规 3 6 2" xfId="300"/>
    <cellStyle name="常规 3 7" xfId="301"/>
    <cellStyle name="常规 3 7 2" xfId="302"/>
    <cellStyle name="常规 3 8" xfId="303"/>
    <cellStyle name="常规 3 8 2" xfId="304"/>
    <cellStyle name="常规 3 9" xfId="305"/>
    <cellStyle name="常规 3 9 2" xfId="306"/>
    <cellStyle name="常规 3_2017年预算 - 县区12-19" xfId="307"/>
    <cellStyle name="常规 4" xfId="308"/>
    <cellStyle name="常规 4 2" xfId="309"/>
    <cellStyle name="常规 4 3" xfId="310"/>
    <cellStyle name="常规 4 4" xfId="311"/>
    <cellStyle name="常规 5" xfId="312"/>
    <cellStyle name="常规 5 2" xfId="313"/>
    <cellStyle name="常规 6" xfId="314"/>
    <cellStyle name="常规_2010年全县一般预算财政收入分级表" xfId="315"/>
    <cellStyle name="常规_2014年政府预算公开模板" xfId="316"/>
    <cellStyle name="常规_2016年县乡财政平衡" xfId="317"/>
    <cellStyle name="常规_2016年新宾县一般公共预算收入预算表" xfId="318"/>
    <cellStyle name="Hyperlink" xfId="319"/>
    <cellStyle name="好" xfId="320"/>
    <cellStyle name="好 2" xfId="321"/>
    <cellStyle name="好 2 10" xfId="322"/>
    <cellStyle name="好 2 10 2" xfId="323"/>
    <cellStyle name="好 2 11" xfId="324"/>
    <cellStyle name="好 2 11 2" xfId="325"/>
    <cellStyle name="好 2 12" xfId="326"/>
    <cellStyle name="好 2 12 2" xfId="327"/>
    <cellStyle name="好 2 13" xfId="328"/>
    <cellStyle name="好 2 2" xfId="329"/>
    <cellStyle name="好 2 2 2" xfId="330"/>
    <cellStyle name="好 2 3" xfId="331"/>
    <cellStyle name="好 2 3 2" xfId="332"/>
    <cellStyle name="好 2 4" xfId="333"/>
    <cellStyle name="好 2 4 2" xfId="334"/>
    <cellStyle name="好 2 5" xfId="335"/>
    <cellStyle name="好 2 5 2" xfId="336"/>
    <cellStyle name="好 2 6" xfId="337"/>
    <cellStyle name="好 2 6 2" xfId="338"/>
    <cellStyle name="好 2 7" xfId="339"/>
    <cellStyle name="好 2 7 2" xfId="340"/>
    <cellStyle name="好 2 8" xfId="341"/>
    <cellStyle name="好 2 8 2" xfId="342"/>
    <cellStyle name="好 2 9" xfId="343"/>
    <cellStyle name="好 2 9 2" xfId="344"/>
    <cellStyle name="好 3" xfId="345"/>
    <cellStyle name="好 3 2" xfId="346"/>
    <cellStyle name="好 3 3" xfId="347"/>
    <cellStyle name="好_2010年12月税收计划完成情况通报表" xfId="348"/>
    <cellStyle name="好_2010年12月税收计划完成情况通报表 2" xfId="349"/>
    <cellStyle name="好_2014年一般预入计划(发改委简化表)" xfId="350"/>
    <cellStyle name="好_2014年一般预入计划(发改委简化表) 2" xfId="351"/>
    <cellStyle name="好_2014年一般预入计划(市政府下达)" xfId="352"/>
    <cellStyle name="好_2014年一般预入计划(市政府下达) 2" xfId="353"/>
    <cellStyle name="好_2015功能预算正式本表4.30" xfId="354"/>
    <cellStyle name="好_2015功能预算正式本表4.30 2" xfId="355"/>
    <cellStyle name="好_2015年一般预入计划(简化表)" xfId="356"/>
    <cellStyle name="好_2015年一般预入计划(简化表) 2" xfId="357"/>
    <cellStyle name="好_2016年新宾县一般公共预算收入预算表" xfId="358"/>
    <cellStyle name="好_2016年新宾县一般公共预算收入预算表 2" xfId="359"/>
    <cellStyle name="汇总" xfId="360"/>
    <cellStyle name="汇总 2" xfId="361"/>
    <cellStyle name="汇总 2 10" xfId="362"/>
    <cellStyle name="汇总 2 10 2" xfId="363"/>
    <cellStyle name="汇总 2 11" xfId="364"/>
    <cellStyle name="汇总 2 11 2" xfId="365"/>
    <cellStyle name="汇总 2 12" xfId="366"/>
    <cellStyle name="汇总 2 12 2" xfId="367"/>
    <cellStyle name="汇总 2 13" xfId="368"/>
    <cellStyle name="汇总 2 2" xfId="369"/>
    <cellStyle name="汇总 2 2 2" xfId="370"/>
    <cellStyle name="汇总 2 3" xfId="371"/>
    <cellStyle name="汇总 2 3 2" xfId="372"/>
    <cellStyle name="汇总 2 4" xfId="373"/>
    <cellStyle name="汇总 2 4 2" xfId="374"/>
    <cellStyle name="汇总 2 5" xfId="375"/>
    <cellStyle name="汇总 2 5 2" xfId="376"/>
    <cellStyle name="汇总 2 6" xfId="377"/>
    <cellStyle name="汇总 2 6 2" xfId="378"/>
    <cellStyle name="汇总 2 7" xfId="379"/>
    <cellStyle name="汇总 2 7 2" xfId="380"/>
    <cellStyle name="汇总 2 8" xfId="381"/>
    <cellStyle name="汇总 2 8 2" xfId="382"/>
    <cellStyle name="汇总 2 9" xfId="383"/>
    <cellStyle name="汇总 2 9 2" xfId="384"/>
    <cellStyle name="Currency" xfId="385"/>
    <cellStyle name="Currency [0]" xfId="386"/>
    <cellStyle name="计算" xfId="387"/>
    <cellStyle name="计算 2" xfId="388"/>
    <cellStyle name="计算 2 10" xfId="389"/>
    <cellStyle name="计算 2 10 2" xfId="390"/>
    <cellStyle name="计算 2 11" xfId="391"/>
    <cellStyle name="计算 2 11 2" xfId="392"/>
    <cellStyle name="计算 2 12" xfId="393"/>
    <cellStyle name="计算 2 12 2" xfId="394"/>
    <cellStyle name="计算 2 13" xfId="395"/>
    <cellStyle name="计算 2 2" xfId="396"/>
    <cellStyle name="计算 2 2 2" xfId="397"/>
    <cellStyle name="计算 2 3" xfId="398"/>
    <cellStyle name="计算 2 3 2" xfId="399"/>
    <cellStyle name="计算 2 4" xfId="400"/>
    <cellStyle name="计算 2 4 2" xfId="401"/>
    <cellStyle name="计算 2 5" xfId="402"/>
    <cellStyle name="计算 2 5 2" xfId="403"/>
    <cellStyle name="计算 2 6" xfId="404"/>
    <cellStyle name="计算 2 6 2" xfId="405"/>
    <cellStyle name="计算 2 7" xfId="406"/>
    <cellStyle name="计算 2 7 2" xfId="407"/>
    <cellStyle name="计算 2 8" xfId="408"/>
    <cellStyle name="计算 2 8 2" xfId="409"/>
    <cellStyle name="计算 2 9" xfId="410"/>
    <cellStyle name="计算 2 9 2" xfId="411"/>
    <cellStyle name="计算 3" xfId="412"/>
    <cellStyle name="计算 3 2" xfId="413"/>
    <cellStyle name="计算 3 3" xfId="414"/>
    <cellStyle name="检查单元格" xfId="415"/>
    <cellStyle name="检查单元格 2" xfId="416"/>
    <cellStyle name="检查单元格 2 10" xfId="417"/>
    <cellStyle name="检查单元格 2 10 2" xfId="418"/>
    <cellStyle name="检查单元格 2 11" xfId="419"/>
    <cellStyle name="检查单元格 2 11 2" xfId="420"/>
    <cellStyle name="检查单元格 2 12" xfId="421"/>
    <cellStyle name="检查单元格 2 12 2" xfId="422"/>
    <cellStyle name="检查单元格 2 13" xfId="423"/>
    <cellStyle name="检查单元格 2 2" xfId="424"/>
    <cellStyle name="检查单元格 2 2 2" xfId="425"/>
    <cellStyle name="检查单元格 2 3" xfId="426"/>
    <cellStyle name="检查单元格 2 3 2" xfId="427"/>
    <cellStyle name="检查单元格 2 4" xfId="428"/>
    <cellStyle name="检查单元格 2 4 2" xfId="429"/>
    <cellStyle name="检查单元格 2 5" xfId="430"/>
    <cellStyle name="检查单元格 2 5 2" xfId="431"/>
    <cellStyle name="检查单元格 2 6" xfId="432"/>
    <cellStyle name="检查单元格 2 6 2" xfId="433"/>
    <cellStyle name="检查单元格 2 7" xfId="434"/>
    <cellStyle name="检查单元格 2 7 2" xfId="435"/>
    <cellStyle name="检查单元格 2 8" xfId="436"/>
    <cellStyle name="检查单元格 2 8 2" xfId="437"/>
    <cellStyle name="检查单元格 2 9" xfId="438"/>
    <cellStyle name="检查单元格 2 9 2" xfId="439"/>
    <cellStyle name="检查单元格 3" xfId="440"/>
    <cellStyle name="检查单元格 3 2" xfId="441"/>
    <cellStyle name="检查单元格 3 3" xfId="442"/>
    <cellStyle name="解释性文本" xfId="443"/>
    <cellStyle name="解释性文本 2" xfId="444"/>
    <cellStyle name="解释性文本 2 10" xfId="445"/>
    <cellStyle name="解释性文本 2 10 2" xfId="446"/>
    <cellStyle name="解释性文本 2 11" xfId="447"/>
    <cellStyle name="解释性文本 2 11 2" xfId="448"/>
    <cellStyle name="解释性文本 2 12" xfId="449"/>
    <cellStyle name="解释性文本 2 12 2" xfId="450"/>
    <cellStyle name="解释性文本 2 13" xfId="451"/>
    <cellStyle name="解释性文本 2 2" xfId="452"/>
    <cellStyle name="解释性文本 2 2 2" xfId="453"/>
    <cellStyle name="解释性文本 2 3" xfId="454"/>
    <cellStyle name="解释性文本 2 3 2" xfId="455"/>
    <cellStyle name="解释性文本 2 4" xfId="456"/>
    <cellStyle name="解释性文本 2 4 2" xfId="457"/>
    <cellStyle name="解释性文本 2 5" xfId="458"/>
    <cellStyle name="解释性文本 2 5 2" xfId="459"/>
    <cellStyle name="解释性文本 2 6" xfId="460"/>
    <cellStyle name="解释性文本 2 6 2" xfId="461"/>
    <cellStyle name="解释性文本 2 7" xfId="462"/>
    <cellStyle name="解释性文本 2 7 2" xfId="463"/>
    <cellStyle name="解释性文本 2 8" xfId="464"/>
    <cellStyle name="解释性文本 2 8 2" xfId="465"/>
    <cellStyle name="解释性文本 2 9" xfId="466"/>
    <cellStyle name="解释性文本 2 9 2" xfId="467"/>
    <cellStyle name="警告文本" xfId="468"/>
    <cellStyle name="警告文本 2" xfId="469"/>
    <cellStyle name="警告文本 2 10" xfId="470"/>
    <cellStyle name="警告文本 2 10 2" xfId="471"/>
    <cellStyle name="警告文本 2 11" xfId="472"/>
    <cellStyle name="警告文本 2 11 2" xfId="473"/>
    <cellStyle name="警告文本 2 12" xfId="474"/>
    <cellStyle name="警告文本 2 12 2" xfId="475"/>
    <cellStyle name="警告文本 2 13" xfId="476"/>
    <cellStyle name="警告文本 2 2" xfId="477"/>
    <cellStyle name="警告文本 2 2 2" xfId="478"/>
    <cellStyle name="警告文本 2 3" xfId="479"/>
    <cellStyle name="警告文本 2 3 2" xfId="480"/>
    <cellStyle name="警告文本 2 4" xfId="481"/>
    <cellStyle name="警告文本 2 4 2" xfId="482"/>
    <cellStyle name="警告文本 2 5" xfId="483"/>
    <cellStyle name="警告文本 2 5 2" xfId="484"/>
    <cellStyle name="警告文本 2 6" xfId="485"/>
    <cellStyle name="警告文本 2 6 2" xfId="486"/>
    <cellStyle name="警告文本 2 7" xfId="487"/>
    <cellStyle name="警告文本 2 7 2" xfId="488"/>
    <cellStyle name="警告文本 2 8" xfId="489"/>
    <cellStyle name="警告文本 2 8 2" xfId="490"/>
    <cellStyle name="警告文本 2 9" xfId="491"/>
    <cellStyle name="警告文本 2 9 2" xfId="492"/>
    <cellStyle name="链接单元格" xfId="493"/>
    <cellStyle name="链接单元格 2" xfId="494"/>
    <cellStyle name="链接单元格 2 10" xfId="495"/>
    <cellStyle name="链接单元格 2 10 2" xfId="496"/>
    <cellStyle name="链接单元格 2 11" xfId="497"/>
    <cellStyle name="链接单元格 2 11 2" xfId="498"/>
    <cellStyle name="链接单元格 2 12" xfId="499"/>
    <cellStyle name="链接单元格 2 12 2" xfId="500"/>
    <cellStyle name="链接单元格 2 13" xfId="501"/>
    <cellStyle name="链接单元格 2 2" xfId="502"/>
    <cellStyle name="链接单元格 2 2 2" xfId="503"/>
    <cellStyle name="链接单元格 2 3" xfId="504"/>
    <cellStyle name="链接单元格 2 3 2" xfId="505"/>
    <cellStyle name="链接单元格 2 4" xfId="506"/>
    <cellStyle name="链接单元格 2 4 2" xfId="507"/>
    <cellStyle name="链接单元格 2 5" xfId="508"/>
    <cellStyle name="链接单元格 2 5 2" xfId="509"/>
    <cellStyle name="链接单元格 2 6" xfId="510"/>
    <cellStyle name="链接单元格 2 6 2" xfId="511"/>
    <cellStyle name="链接单元格 2 7" xfId="512"/>
    <cellStyle name="链接单元格 2 7 2" xfId="513"/>
    <cellStyle name="链接单元格 2 8" xfId="514"/>
    <cellStyle name="链接单元格 2 8 2" xfId="515"/>
    <cellStyle name="链接单元格 2 9" xfId="516"/>
    <cellStyle name="链接单元格 2 9 2" xfId="517"/>
    <cellStyle name="普通_97-917" xfId="518"/>
    <cellStyle name="千分位[0]_laroux" xfId="519"/>
    <cellStyle name="千分位_97-917" xfId="520"/>
    <cellStyle name="千位[0]_1" xfId="521"/>
    <cellStyle name="千位_1" xfId="522"/>
    <cellStyle name="Comma" xfId="523"/>
    <cellStyle name="千位分隔 2" xfId="524"/>
    <cellStyle name="千位分隔 2 2" xfId="525"/>
    <cellStyle name="千位分隔 2 2 2" xfId="526"/>
    <cellStyle name="千位分隔 2 3" xfId="527"/>
    <cellStyle name="千位分隔 2 3 2" xfId="528"/>
    <cellStyle name="千位分隔 2 4" xfId="529"/>
    <cellStyle name="千位分隔 2 4 2" xfId="530"/>
    <cellStyle name="千位分隔 2 5" xfId="531"/>
    <cellStyle name="Comma [0]" xfId="532"/>
    <cellStyle name="千位分隔_2016年新宾县一般公共预算收入预算表" xfId="533"/>
    <cellStyle name="强调文字颜色 1" xfId="534"/>
    <cellStyle name="强调文字颜色 1 2" xfId="535"/>
    <cellStyle name="强调文字颜色 1 2 2" xfId="536"/>
    <cellStyle name="强调文字颜色 1 3" xfId="537"/>
    <cellStyle name="强调文字颜色 2" xfId="538"/>
    <cellStyle name="强调文字颜色 2 2" xfId="539"/>
    <cellStyle name="强调文字颜色 2 2 2" xfId="540"/>
    <cellStyle name="强调文字颜色 2 3" xfId="541"/>
    <cellStyle name="强调文字颜色 3" xfId="542"/>
    <cellStyle name="强调文字颜色 3 2" xfId="543"/>
    <cellStyle name="强调文字颜色 3 2 2" xfId="544"/>
    <cellStyle name="强调文字颜色 3 3" xfId="545"/>
    <cellStyle name="强调文字颜色 4" xfId="546"/>
    <cellStyle name="强调文字颜色 4 2" xfId="547"/>
    <cellStyle name="强调文字颜色 4 2 2" xfId="548"/>
    <cellStyle name="强调文字颜色 4 3" xfId="549"/>
    <cellStyle name="强调文字颜色 5" xfId="550"/>
    <cellStyle name="强调文字颜色 5 2" xfId="551"/>
    <cellStyle name="强调文字颜色 5 2 2" xfId="552"/>
    <cellStyle name="强调文字颜色 5 3" xfId="553"/>
    <cellStyle name="强调文字颜色 6" xfId="554"/>
    <cellStyle name="强调文字颜色 6 2" xfId="555"/>
    <cellStyle name="强调文字颜色 6 2 2" xfId="556"/>
    <cellStyle name="强调文字颜色 6 3" xfId="557"/>
    <cellStyle name="适中" xfId="558"/>
    <cellStyle name="适中 2" xfId="559"/>
    <cellStyle name="适中 2 10" xfId="560"/>
    <cellStyle name="适中 2 10 2" xfId="561"/>
    <cellStyle name="适中 2 11" xfId="562"/>
    <cellStyle name="适中 2 11 2" xfId="563"/>
    <cellStyle name="适中 2 12" xfId="564"/>
    <cellStyle name="适中 2 12 2" xfId="565"/>
    <cellStyle name="适中 2 13" xfId="566"/>
    <cellStyle name="适中 2 2" xfId="567"/>
    <cellStyle name="适中 2 2 2" xfId="568"/>
    <cellStyle name="适中 2 3" xfId="569"/>
    <cellStyle name="适中 2 3 2" xfId="570"/>
    <cellStyle name="适中 2 4" xfId="571"/>
    <cellStyle name="适中 2 4 2" xfId="572"/>
    <cellStyle name="适中 2 5" xfId="573"/>
    <cellStyle name="适中 2 5 2" xfId="574"/>
    <cellStyle name="适中 2 6" xfId="575"/>
    <cellStyle name="适中 2 6 2" xfId="576"/>
    <cellStyle name="适中 2 7" xfId="577"/>
    <cellStyle name="适中 2 7 2" xfId="578"/>
    <cellStyle name="适中 2 8" xfId="579"/>
    <cellStyle name="适中 2 8 2" xfId="580"/>
    <cellStyle name="适中 2 9" xfId="581"/>
    <cellStyle name="适中 2 9 2" xfId="582"/>
    <cellStyle name="适中 3" xfId="583"/>
    <cellStyle name="适中 3 2" xfId="584"/>
    <cellStyle name="适中 3 3" xfId="585"/>
    <cellStyle name="输出" xfId="586"/>
    <cellStyle name="输出 2" xfId="587"/>
    <cellStyle name="输出 2 10" xfId="588"/>
    <cellStyle name="输出 2 10 2" xfId="589"/>
    <cellStyle name="输出 2 11" xfId="590"/>
    <cellStyle name="输出 2 11 2" xfId="591"/>
    <cellStyle name="输出 2 12" xfId="592"/>
    <cellStyle name="输出 2 12 2" xfId="593"/>
    <cellStyle name="输出 2 13" xfId="594"/>
    <cellStyle name="输出 2 2" xfId="595"/>
    <cellStyle name="输出 2 2 2" xfId="596"/>
    <cellStyle name="输出 2 3" xfId="597"/>
    <cellStyle name="输出 2 3 2" xfId="598"/>
    <cellStyle name="输出 2 4" xfId="599"/>
    <cellStyle name="输出 2 4 2" xfId="600"/>
    <cellStyle name="输出 2 5" xfId="601"/>
    <cellStyle name="输出 2 5 2" xfId="602"/>
    <cellStyle name="输出 2 6" xfId="603"/>
    <cellStyle name="输出 2 6 2" xfId="604"/>
    <cellStyle name="输出 2 7" xfId="605"/>
    <cellStyle name="输出 2 7 2" xfId="606"/>
    <cellStyle name="输出 2 8" xfId="607"/>
    <cellStyle name="输出 2 8 2" xfId="608"/>
    <cellStyle name="输出 2 9" xfId="609"/>
    <cellStyle name="输出 2 9 2" xfId="610"/>
    <cellStyle name="输出 3" xfId="611"/>
    <cellStyle name="输出 3 2" xfId="612"/>
    <cellStyle name="输出 3 3" xfId="613"/>
    <cellStyle name="输入" xfId="614"/>
    <cellStyle name="输入 2" xfId="615"/>
    <cellStyle name="输入 2 10" xfId="616"/>
    <cellStyle name="输入 2 10 2" xfId="617"/>
    <cellStyle name="输入 2 11" xfId="618"/>
    <cellStyle name="输入 2 11 2" xfId="619"/>
    <cellStyle name="输入 2 12" xfId="620"/>
    <cellStyle name="输入 2 12 2" xfId="621"/>
    <cellStyle name="输入 2 13" xfId="622"/>
    <cellStyle name="输入 2 2" xfId="623"/>
    <cellStyle name="输入 2 2 2" xfId="624"/>
    <cellStyle name="输入 2 3" xfId="625"/>
    <cellStyle name="输入 2 3 2" xfId="626"/>
    <cellStyle name="输入 2 4" xfId="627"/>
    <cellStyle name="输入 2 4 2" xfId="628"/>
    <cellStyle name="输入 2 5" xfId="629"/>
    <cellStyle name="输入 2 5 2" xfId="630"/>
    <cellStyle name="输入 2 6" xfId="631"/>
    <cellStyle name="输入 2 6 2" xfId="632"/>
    <cellStyle name="输入 2 7" xfId="633"/>
    <cellStyle name="输入 2 7 2" xfId="634"/>
    <cellStyle name="输入 2 8" xfId="635"/>
    <cellStyle name="输入 2 8 2" xfId="636"/>
    <cellStyle name="输入 2 9" xfId="637"/>
    <cellStyle name="输入 2 9 2" xfId="638"/>
    <cellStyle name="输入 3" xfId="639"/>
    <cellStyle name="输入 3 2" xfId="640"/>
    <cellStyle name="输入 3 3" xfId="641"/>
    <cellStyle name="未定义" xfId="642"/>
    <cellStyle name="未定义 2" xfId="643"/>
    <cellStyle name="样式 1" xfId="644"/>
    <cellStyle name="样式 1 2" xfId="645"/>
    <cellStyle name="样式 1 3" xfId="646"/>
    <cellStyle name="Followed Hyperlink" xfId="647"/>
    <cellStyle name="注释" xfId="648"/>
    <cellStyle name="注释 2" xfId="649"/>
    <cellStyle name="注释 2 10" xfId="650"/>
    <cellStyle name="注释 2 10 2" xfId="651"/>
    <cellStyle name="注释 2 11" xfId="652"/>
    <cellStyle name="注释 2 11 2" xfId="653"/>
    <cellStyle name="注释 2 12" xfId="654"/>
    <cellStyle name="注释 2 12 2" xfId="655"/>
    <cellStyle name="注释 2 13" xfId="656"/>
    <cellStyle name="注释 2 2" xfId="657"/>
    <cellStyle name="注释 2 2 2" xfId="658"/>
    <cellStyle name="注释 2 3" xfId="659"/>
    <cellStyle name="注释 2 3 2" xfId="660"/>
    <cellStyle name="注释 2 4" xfId="661"/>
    <cellStyle name="注释 2 4 2" xfId="662"/>
    <cellStyle name="注释 2 5" xfId="663"/>
    <cellStyle name="注释 2 5 2" xfId="664"/>
    <cellStyle name="注释 2 6" xfId="665"/>
    <cellStyle name="注释 2 6 2" xfId="666"/>
    <cellStyle name="注释 2 7" xfId="667"/>
    <cellStyle name="注释 2 7 2" xfId="668"/>
    <cellStyle name="注释 2 8" xfId="669"/>
    <cellStyle name="注释 2 8 2" xfId="670"/>
    <cellStyle name="注释 2 9" xfId="671"/>
    <cellStyle name="注释 2 9 2" xfId="672"/>
    <cellStyle name="注释 3" xfId="673"/>
    <cellStyle name="注释 3 2" xfId="674"/>
    <cellStyle name="注释 3 3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15" sqref="M15"/>
    </sheetView>
  </sheetViews>
  <sheetFormatPr defaultColWidth="9.33203125" defaultRowHeight="11.25"/>
  <cols>
    <col min="3" max="3" width="26" style="0" bestFit="1" customWidth="1"/>
  </cols>
  <sheetData>
    <row r="1" spans="1:9" s="68" customFormat="1" ht="47.25" customHeight="1">
      <c r="A1" s="69" t="s">
        <v>533</v>
      </c>
      <c r="B1" s="69"/>
      <c r="C1" s="69"/>
      <c r="D1" s="69"/>
      <c r="E1" s="69"/>
      <c r="F1" s="69"/>
      <c r="G1" s="69"/>
      <c r="H1" s="69"/>
      <c r="I1" s="69"/>
    </row>
    <row r="2" s="68" customFormat="1" ht="30" customHeight="1"/>
    <row r="3" spans="2:9" s="68" customFormat="1" ht="27.75" customHeight="1">
      <c r="B3" s="70"/>
      <c r="C3" s="70" t="s">
        <v>534</v>
      </c>
      <c r="D3" s="70"/>
      <c r="E3" s="70"/>
      <c r="F3" s="70"/>
      <c r="G3" s="70"/>
      <c r="H3" s="70"/>
      <c r="I3" s="70"/>
    </row>
    <row r="4" spans="1:9" s="68" customFormat="1" ht="27.75" customHeight="1">
      <c r="A4" s="71"/>
      <c r="B4" s="71"/>
      <c r="C4" s="182" t="s">
        <v>535</v>
      </c>
      <c r="D4" s="182"/>
      <c r="E4" s="182"/>
      <c r="F4" s="182"/>
      <c r="G4" s="182"/>
      <c r="H4" s="182"/>
      <c r="I4" s="182"/>
    </row>
    <row r="5" spans="1:9" s="68" customFormat="1" ht="27.75" customHeight="1">
      <c r="A5" s="71"/>
      <c r="B5" s="71"/>
      <c r="C5" s="182" t="s">
        <v>536</v>
      </c>
      <c r="D5" s="182"/>
      <c r="E5" s="182"/>
      <c r="F5" s="182"/>
      <c r="G5" s="182"/>
      <c r="H5" s="182"/>
      <c r="I5" s="182"/>
    </row>
    <row r="6" spans="1:9" s="68" customFormat="1" ht="27.75" customHeight="1">
      <c r="A6" s="71"/>
      <c r="B6" s="71"/>
      <c r="C6" s="182" t="s">
        <v>537</v>
      </c>
      <c r="D6" s="182"/>
      <c r="E6" s="182"/>
      <c r="F6" s="182"/>
      <c r="G6" s="182"/>
      <c r="H6" s="182"/>
      <c r="I6" s="182"/>
    </row>
    <row r="7" spans="1:9" s="68" customFormat="1" ht="27.75" customHeight="1">
      <c r="A7" s="71"/>
      <c r="B7" s="71"/>
      <c r="C7" s="72" t="s">
        <v>538</v>
      </c>
      <c r="D7" s="72"/>
      <c r="E7" s="72"/>
      <c r="F7" s="72"/>
      <c r="G7" s="72"/>
      <c r="H7" s="72"/>
      <c r="I7" s="72"/>
    </row>
    <row r="8" spans="1:9" s="68" customFormat="1" ht="27.75" customHeight="1">
      <c r="A8" s="71"/>
      <c r="B8" s="71"/>
      <c r="C8" s="72" t="s">
        <v>539</v>
      </c>
      <c r="D8" s="72"/>
      <c r="E8" s="72"/>
      <c r="F8" s="72"/>
      <c r="G8" s="72"/>
      <c r="H8" s="72"/>
      <c r="I8" s="72"/>
    </row>
    <row r="9" spans="1:9" s="68" customFormat="1" ht="27.75" customHeight="1">
      <c r="A9" s="71"/>
      <c r="B9" s="71"/>
      <c r="C9" s="70" t="s">
        <v>540</v>
      </c>
      <c r="D9" s="71"/>
      <c r="E9" s="71"/>
      <c r="F9" s="71"/>
      <c r="G9" s="71"/>
      <c r="H9" s="71"/>
      <c r="I9" s="71"/>
    </row>
    <row r="10" spans="1:9" s="68" customFormat="1" ht="27.75" customHeight="1">
      <c r="A10" s="71"/>
      <c r="B10" s="71"/>
      <c r="C10" s="70" t="s">
        <v>541</v>
      </c>
      <c r="D10" s="70"/>
      <c r="E10" s="70"/>
      <c r="F10" s="70"/>
      <c r="G10" s="70"/>
      <c r="H10" s="70"/>
      <c r="I10" s="70"/>
    </row>
    <row r="11" ht="27.75" customHeight="1">
      <c r="C11" s="70" t="s">
        <v>542</v>
      </c>
    </row>
    <row r="12" ht="27.75" customHeight="1">
      <c r="C12" s="70" t="s">
        <v>543</v>
      </c>
    </row>
    <row r="13" ht="27.75" customHeight="1">
      <c r="C13" s="70" t="s">
        <v>544</v>
      </c>
    </row>
    <row r="14" ht="26.25" customHeight="1">
      <c r="C14" s="87" t="s">
        <v>545</v>
      </c>
    </row>
    <row r="16" spans="3:7" ht="18.75">
      <c r="C16" s="70"/>
      <c r="D16" s="70"/>
      <c r="E16" s="70"/>
      <c r="F16" s="70"/>
      <c r="G16" s="70"/>
    </row>
  </sheetData>
  <sheetProtection/>
  <mergeCells count="3">
    <mergeCell ref="C4:I4"/>
    <mergeCell ref="C5:I5"/>
    <mergeCell ref="C6:I6"/>
  </mergeCells>
  <printOptions horizontalCentered="1"/>
  <pageMargins left="0.75" right="0.75" top="0.57" bottom="0.72" header="0.46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3" sqref="E33"/>
    </sheetView>
  </sheetViews>
  <sheetFormatPr defaultColWidth="9.33203125" defaultRowHeight="11.25"/>
  <cols>
    <col min="1" max="1" width="32.66015625" style="63" customWidth="1"/>
    <col min="2" max="3" width="15" style="64" customWidth="1"/>
    <col min="4" max="4" width="15.66015625" style="64" customWidth="1"/>
    <col min="5" max="5" width="20.33203125" style="65" customWidth="1"/>
    <col min="6" max="6" width="20" style="65" customWidth="1"/>
    <col min="7" max="30" width="12" style="65" customWidth="1"/>
    <col min="31" max="16384" width="9.33203125" style="65" customWidth="1"/>
  </cols>
  <sheetData>
    <row r="1" spans="1:6" ht="20.25" customHeight="1">
      <c r="A1" s="183" t="s">
        <v>546</v>
      </c>
      <c r="B1" s="183"/>
      <c r="C1" s="183"/>
      <c r="D1" s="183"/>
      <c r="E1" s="183"/>
      <c r="F1" s="184"/>
    </row>
    <row r="2" spans="1:6" ht="12.75" customHeight="1" thickBot="1">
      <c r="A2" s="66"/>
      <c r="B2" s="93"/>
      <c r="C2" s="93"/>
      <c r="D2" s="94" t="s">
        <v>0</v>
      </c>
      <c r="E2" s="67"/>
      <c r="F2" s="67" t="s">
        <v>1</v>
      </c>
    </row>
    <row r="3" spans="1:6" ht="13.5" customHeight="1">
      <c r="A3" s="189" t="s">
        <v>2</v>
      </c>
      <c r="B3" s="191" t="s">
        <v>547</v>
      </c>
      <c r="C3" s="191" t="s">
        <v>548</v>
      </c>
      <c r="D3" s="191" t="s">
        <v>549</v>
      </c>
      <c r="E3" s="185" t="s">
        <v>571</v>
      </c>
      <c r="F3" s="187" t="s">
        <v>572</v>
      </c>
    </row>
    <row r="4" spans="1:6" ht="13.5" customHeight="1">
      <c r="A4" s="190"/>
      <c r="B4" s="186"/>
      <c r="C4" s="186"/>
      <c r="D4" s="186"/>
      <c r="E4" s="186"/>
      <c r="F4" s="188" t="s">
        <v>4</v>
      </c>
    </row>
    <row r="5" spans="1:6" ht="19.5" customHeight="1">
      <c r="A5" s="88" t="s">
        <v>5</v>
      </c>
      <c r="B5" s="155">
        <f>B6+B21</f>
        <v>38721</v>
      </c>
      <c r="C5" s="155">
        <f>C6+C21</f>
        <v>41000</v>
      </c>
      <c r="D5" s="155">
        <f>D6+D21</f>
        <v>47811</v>
      </c>
      <c r="E5" s="156">
        <f>(D5-B5)/B5*100</f>
        <v>23.47563337723716</v>
      </c>
      <c r="F5" s="157">
        <f>D5/C5*100</f>
        <v>116.61219512195122</v>
      </c>
    </row>
    <row r="6" spans="1:6" ht="19.5" customHeight="1">
      <c r="A6" s="88" t="s">
        <v>6</v>
      </c>
      <c r="B6" s="155">
        <f>B7+B8+B9+B10+B11+B12+B13+B14+B15+B16+B17+B18+B19+B20</f>
        <v>29459</v>
      </c>
      <c r="C6" s="155">
        <f>C7+C8+C9+C10+C11+C12+C13+C14+C15+C16+C17+C18+C19+C20</f>
        <v>31194</v>
      </c>
      <c r="D6" s="155">
        <f>D7+D8+D9+D10+D11+D12+D13+D14+D15+D16+D17+D18+D19+D20</f>
        <v>34122</v>
      </c>
      <c r="E6" s="156">
        <f aca="true" t="shared" si="0" ref="E6:E31">(D6-B6)/B6*100</f>
        <v>15.828778980956585</v>
      </c>
      <c r="F6" s="157">
        <f aca="true" t="shared" si="1" ref="F6:F33">D6/C6*100</f>
        <v>109.38642046547413</v>
      </c>
    </row>
    <row r="7" spans="1:6" ht="19.5" customHeight="1">
      <c r="A7" s="89" t="s">
        <v>488</v>
      </c>
      <c r="B7" s="158">
        <v>16815</v>
      </c>
      <c r="C7" s="159">
        <v>17810</v>
      </c>
      <c r="D7" s="158">
        <v>22065</v>
      </c>
      <c r="E7" s="156">
        <f t="shared" si="0"/>
        <v>31.222123104371097</v>
      </c>
      <c r="F7" s="157">
        <f t="shared" si="1"/>
        <v>123.89107243121842</v>
      </c>
    </row>
    <row r="8" spans="1:6" ht="19.5" customHeight="1">
      <c r="A8" s="89" t="s">
        <v>7</v>
      </c>
      <c r="B8" s="158">
        <v>73</v>
      </c>
      <c r="C8" s="159"/>
      <c r="D8" s="158"/>
      <c r="E8" s="156">
        <f t="shared" si="0"/>
        <v>-100</v>
      </c>
      <c r="F8" s="157"/>
    </row>
    <row r="9" spans="1:6" ht="19.5" customHeight="1">
      <c r="A9" s="89" t="s">
        <v>8</v>
      </c>
      <c r="B9" s="159">
        <v>3324</v>
      </c>
      <c r="C9" s="159">
        <v>3519</v>
      </c>
      <c r="D9" s="159">
        <v>3229</v>
      </c>
      <c r="E9" s="156">
        <f t="shared" si="0"/>
        <v>-2.8580024067388687</v>
      </c>
      <c r="F9" s="157">
        <f t="shared" si="1"/>
        <v>91.75902244955954</v>
      </c>
    </row>
    <row r="10" spans="1:6" ht="19.5" customHeight="1">
      <c r="A10" s="89" t="s">
        <v>9</v>
      </c>
      <c r="B10" s="159">
        <v>720</v>
      </c>
      <c r="C10" s="159">
        <v>762</v>
      </c>
      <c r="D10" s="159">
        <v>1046</v>
      </c>
      <c r="E10" s="156">
        <f t="shared" si="0"/>
        <v>45.27777777777778</v>
      </c>
      <c r="F10" s="157">
        <f t="shared" si="1"/>
        <v>137.27034120734908</v>
      </c>
    </row>
    <row r="11" spans="1:6" ht="19.5" customHeight="1">
      <c r="A11" s="89" t="s">
        <v>10</v>
      </c>
      <c r="B11" s="158">
        <v>562</v>
      </c>
      <c r="C11" s="159">
        <v>596</v>
      </c>
      <c r="D11" s="158">
        <v>557</v>
      </c>
      <c r="E11" s="156">
        <f t="shared" si="0"/>
        <v>-0.8896797153024912</v>
      </c>
      <c r="F11" s="157">
        <f t="shared" si="1"/>
        <v>93.45637583892618</v>
      </c>
    </row>
    <row r="12" spans="1:6" ht="19.5" customHeight="1">
      <c r="A12" s="89" t="s">
        <v>11</v>
      </c>
      <c r="B12" s="158">
        <v>1236</v>
      </c>
      <c r="C12" s="159">
        <v>1310</v>
      </c>
      <c r="D12" s="158">
        <v>1641</v>
      </c>
      <c r="E12" s="156">
        <f t="shared" si="0"/>
        <v>32.76699029126214</v>
      </c>
      <c r="F12" s="157">
        <f t="shared" si="1"/>
        <v>125.26717557251908</v>
      </c>
    </row>
    <row r="13" spans="1:6" ht="19.5" customHeight="1">
      <c r="A13" s="89" t="s">
        <v>12</v>
      </c>
      <c r="B13" s="158">
        <v>1149</v>
      </c>
      <c r="C13" s="158">
        <v>1217</v>
      </c>
      <c r="D13" s="158">
        <v>1081</v>
      </c>
      <c r="E13" s="156">
        <f t="shared" si="0"/>
        <v>-5.918189730200174</v>
      </c>
      <c r="F13" s="157">
        <f t="shared" si="1"/>
        <v>88.82497945768283</v>
      </c>
    </row>
    <row r="14" spans="1:6" ht="19.5" customHeight="1">
      <c r="A14" s="89" t="s">
        <v>13</v>
      </c>
      <c r="B14" s="158">
        <v>1114</v>
      </c>
      <c r="C14" s="158">
        <v>1169</v>
      </c>
      <c r="D14" s="158">
        <v>1210</v>
      </c>
      <c r="E14" s="156">
        <f t="shared" si="0"/>
        <v>8.617594254937163</v>
      </c>
      <c r="F14" s="157">
        <f t="shared" si="1"/>
        <v>103.50727117194182</v>
      </c>
    </row>
    <row r="15" spans="1:6" ht="19.5" customHeight="1">
      <c r="A15" s="89" t="s">
        <v>14</v>
      </c>
      <c r="B15" s="158">
        <v>1301</v>
      </c>
      <c r="C15" s="158">
        <v>1378</v>
      </c>
      <c r="D15" s="158">
        <v>968</v>
      </c>
      <c r="E15" s="156">
        <f t="shared" si="0"/>
        <v>-25.595695618754803</v>
      </c>
      <c r="F15" s="157">
        <f t="shared" si="1"/>
        <v>70.24673439767778</v>
      </c>
    </row>
    <row r="16" spans="1:6" ht="19.5" customHeight="1">
      <c r="A16" s="89" t="s">
        <v>15</v>
      </c>
      <c r="B16" s="158">
        <v>411</v>
      </c>
      <c r="C16" s="158">
        <v>435</v>
      </c>
      <c r="D16" s="158">
        <v>398</v>
      </c>
      <c r="E16" s="156">
        <f t="shared" si="0"/>
        <v>-3.1630170316301705</v>
      </c>
      <c r="F16" s="157">
        <f t="shared" si="1"/>
        <v>91.49425287356323</v>
      </c>
    </row>
    <row r="17" spans="1:6" ht="19.5" customHeight="1">
      <c r="A17" s="89" t="s">
        <v>16</v>
      </c>
      <c r="B17" s="158">
        <v>717</v>
      </c>
      <c r="C17" s="158">
        <v>760</v>
      </c>
      <c r="D17" s="158">
        <v>816</v>
      </c>
      <c r="E17" s="156">
        <f t="shared" si="0"/>
        <v>13.807531380753138</v>
      </c>
      <c r="F17" s="157">
        <f t="shared" si="1"/>
        <v>107.36842105263158</v>
      </c>
    </row>
    <row r="18" spans="1:6" ht="19.5" customHeight="1">
      <c r="A18" s="89" t="s">
        <v>17</v>
      </c>
      <c r="B18" s="158">
        <v>152</v>
      </c>
      <c r="C18" s="158">
        <v>161</v>
      </c>
      <c r="D18" s="158">
        <v>61</v>
      </c>
      <c r="E18" s="156">
        <f t="shared" si="0"/>
        <v>-59.86842105263158</v>
      </c>
      <c r="F18" s="157">
        <f t="shared" si="1"/>
        <v>37.88819875776397</v>
      </c>
    </row>
    <row r="19" spans="1:6" ht="19.5" customHeight="1">
      <c r="A19" s="89" t="s">
        <v>18</v>
      </c>
      <c r="B19" s="158">
        <v>1885</v>
      </c>
      <c r="C19" s="158">
        <v>1997</v>
      </c>
      <c r="D19" s="158">
        <v>1030</v>
      </c>
      <c r="E19" s="156">
        <f t="shared" si="0"/>
        <v>-45.35809018567639</v>
      </c>
      <c r="F19" s="157">
        <f t="shared" si="1"/>
        <v>51.57736604907362</v>
      </c>
    </row>
    <row r="20" spans="1:6" ht="19.5" customHeight="1">
      <c r="A20" s="90" t="s">
        <v>567</v>
      </c>
      <c r="B20" s="159"/>
      <c r="C20" s="159">
        <v>80</v>
      </c>
      <c r="D20" s="159">
        <v>20</v>
      </c>
      <c r="E20" s="156"/>
      <c r="F20" s="157">
        <f t="shared" si="1"/>
        <v>25</v>
      </c>
    </row>
    <row r="21" spans="1:6" ht="19.5" customHeight="1">
      <c r="A21" s="88" t="s">
        <v>19</v>
      </c>
      <c r="B21" s="155">
        <f>B22+B29+B30+B31+B32+B33</f>
        <v>9262</v>
      </c>
      <c r="C21" s="155">
        <f>C22+C29+C30+C31+C32+C33</f>
        <v>9806</v>
      </c>
      <c r="D21" s="155">
        <f>D22+D29+D30+D31+D32+D33</f>
        <v>13689</v>
      </c>
      <c r="E21" s="156">
        <f t="shared" si="0"/>
        <v>47.79745195422155</v>
      </c>
      <c r="F21" s="157">
        <f t="shared" si="1"/>
        <v>139.59820518050174</v>
      </c>
    </row>
    <row r="22" spans="1:6" ht="19.5" customHeight="1">
      <c r="A22" s="89" t="s">
        <v>20</v>
      </c>
      <c r="B22" s="159">
        <f>B23+B25+B24+B26+B27+B28</f>
        <v>1597</v>
      </c>
      <c r="C22" s="159">
        <f>C23+C25+C24+C26+C27+C28</f>
        <v>1670</v>
      </c>
      <c r="D22" s="159">
        <f>D23+D25+D24+D26+D27+D28</f>
        <v>2030</v>
      </c>
      <c r="E22" s="156">
        <f t="shared" si="0"/>
        <v>27.113337507827172</v>
      </c>
      <c r="F22" s="157">
        <f t="shared" si="1"/>
        <v>121.55688622754491</v>
      </c>
    </row>
    <row r="23" spans="1:6" ht="19.5" customHeight="1">
      <c r="A23" s="154" t="s">
        <v>568</v>
      </c>
      <c r="B23" s="158">
        <v>943</v>
      </c>
      <c r="C23" s="158">
        <v>1000</v>
      </c>
      <c r="D23" s="158">
        <v>1206</v>
      </c>
      <c r="E23" s="156">
        <f t="shared" si="0"/>
        <v>27.889713679745494</v>
      </c>
      <c r="F23" s="157">
        <f t="shared" si="1"/>
        <v>120.6</v>
      </c>
    </row>
    <row r="24" spans="1:6" ht="19.5" customHeight="1">
      <c r="A24" s="91" t="s">
        <v>489</v>
      </c>
      <c r="B24" s="159">
        <v>566</v>
      </c>
      <c r="C24" s="159">
        <v>600</v>
      </c>
      <c r="D24" s="159">
        <v>725</v>
      </c>
      <c r="E24" s="156">
        <f t="shared" si="0"/>
        <v>28.091872791519435</v>
      </c>
      <c r="F24" s="157">
        <f t="shared" si="1"/>
        <v>120.83333333333333</v>
      </c>
    </row>
    <row r="25" spans="1:6" ht="19.5" customHeight="1">
      <c r="A25" s="91" t="s">
        <v>490</v>
      </c>
      <c r="B25" s="159">
        <v>88</v>
      </c>
      <c r="C25" s="159">
        <v>70</v>
      </c>
      <c r="D25" s="159">
        <v>99</v>
      </c>
      <c r="E25" s="156">
        <f t="shared" si="0"/>
        <v>12.5</v>
      </c>
      <c r="F25" s="157">
        <f t="shared" si="1"/>
        <v>141.42857142857144</v>
      </c>
    </row>
    <row r="26" spans="1:6" ht="19.5" customHeight="1">
      <c r="A26" s="89" t="s">
        <v>530</v>
      </c>
      <c r="B26" s="159"/>
      <c r="C26" s="159"/>
      <c r="D26" s="159"/>
      <c r="E26" s="156"/>
      <c r="F26" s="157"/>
    </row>
    <row r="27" spans="1:6" ht="19.5" customHeight="1">
      <c r="A27" s="92" t="s">
        <v>531</v>
      </c>
      <c r="B27" s="159"/>
      <c r="C27" s="159"/>
      <c r="D27" s="159"/>
      <c r="E27" s="156"/>
      <c r="F27" s="157"/>
    </row>
    <row r="28" spans="1:6" ht="19.5" customHeight="1">
      <c r="A28" s="92" t="s">
        <v>532</v>
      </c>
      <c r="B28" s="159"/>
      <c r="C28" s="159"/>
      <c r="D28" s="159"/>
      <c r="E28" s="156"/>
      <c r="F28" s="157"/>
    </row>
    <row r="29" spans="1:6" ht="19.5" customHeight="1">
      <c r="A29" s="89" t="s">
        <v>21</v>
      </c>
      <c r="B29" s="159">
        <v>4442</v>
      </c>
      <c r="C29" s="159">
        <v>2300</v>
      </c>
      <c r="D29" s="159">
        <v>882</v>
      </c>
      <c r="E29" s="156">
        <f t="shared" si="0"/>
        <v>-80.14407924358397</v>
      </c>
      <c r="F29" s="157">
        <f t="shared" si="1"/>
        <v>38.34782608695652</v>
      </c>
    </row>
    <row r="30" spans="1:6" ht="19.5" customHeight="1">
      <c r="A30" s="89" t="s">
        <v>22</v>
      </c>
      <c r="B30" s="159">
        <v>1546</v>
      </c>
      <c r="C30" s="159">
        <v>2559</v>
      </c>
      <c r="D30" s="159">
        <v>3642</v>
      </c>
      <c r="E30" s="156">
        <f t="shared" si="0"/>
        <v>135.57567917205694</v>
      </c>
      <c r="F30" s="157">
        <f t="shared" si="1"/>
        <v>142.32121922626027</v>
      </c>
    </row>
    <row r="31" spans="1:6" ht="22.5" customHeight="1">
      <c r="A31" s="153" t="s">
        <v>23</v>
      </c>
      <c r="B31" s="160">
        <v>1677</v>
      </c>
      <c r="C31" s="160">
        <v>1777</v>
      </c>
      <c r="D31" s="160">
        <v>5520</v>
      </c>
      <c r="E31" s="161">
        <f t="shared" si="0"/>
        <v>229.1592128801431</v>
      </c>
      <c r="F31" s="162">
        <f t="shared" si="1"/>
        <v>310.6359032076533</v>
      </c>
    </row>
    <row r="32" spans="1:6" ht="22.5" customHeight="1">
      <c r="A32" s="163" t="s">
        <v>569</v>
      </c>
      <c r="B32" s="160"/>
      <c r="C32" s="160"/>
      <c r="D32" s="160">
        <v>37</v>
      </c>
      <c r="E32" s="161"/>
      <c r="F32" s="162"/>
    </row>
    <row r="33" spans="1:6" ht="19.5" customHeight="1" thickBot="1">
      <c r="A33" s="164" t="s">
        <v>570</v>
      </c>
      <c r="B33" s="165"/>
      <c r="C33" s="165">
        <v>1500</v>
      </c>
      <c r="D33" s="165">
        <v>1578</v>
      </c>
      <c r="E33" s="166"/>
      <c r="F33" s="167">
        <f t="shared" si="1"/>
        <v>105.2</v>
      </c>
    </row>
  </sheetData>
  <sheetProtection/>
  <mergeCells count="7">
    <mergeCell ref="A1:F1"/>
    <mergeCell ref="E3:E4"/>
    <mergeCell ref="F3:F4"/>
    <mergeCell ref="A3:A4"/>
    <mergeCell ref="B3:B4"/>
    <mergeCell ref="D3:D4"/>
    <mergeCell ref="C3:C4"/>
  </mergeCells>
  <printOptions horizontalCentered="1" verticalCentered="1"/>
  <pageMargins left="0.52" right="0.31" top="0.36" bottom="0.32" header="0.19" footer="0.2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531"/>
  <sheetViews>
    <sheetView showZeros="0" tabSelected="1" zoomScalePageLayoutView="0" workbookViewId="0" topLeftCell="A1">
      <selection activeCell="A421" sqref="A421"/>
    </sheetView>
  </sheetViews>
  <sheetFormatPr defaultColWidth="9.16015625" defaultRowHeight="12.75" customHeight="1"/>
  <cols>
    <col min="1" max="1" width="36.16015625" style="46" customWidth="1"/>
    <col min="2" max="3" width="18.33203125" style="24" customWidth="1"/>
    <col min="4" max="4" width="17.66015625" style="24" customWidth="1"/>
    <col min="5" max="5" width="21.83203125" style="24" customWidth="1"/>
    <col min="6" max="6" width="20.66015625" style="24" customWidth="1"/>
    <col min="7" max="7" width="6.66015625" style="24" hidden="1" customWidth="1"/>
    <col min="8" max="147" width="6.66015625" style="24" customWidth="1"/>
    <col min="148" max="203" width="9.16015625" style="24" customWidth="1"/>
    <col min="204" max="16384" width="9.16015625" style="24" customWidth="1"/>
  </cols>
  <sheetData>
    <row r="1" spans="1:147" ht="32.25" customHeight="1">
      <c r="A1" s="193" t="s">
        <v>550</v>
      </c>
      <c r="B1" s="193"/>
      <c r="C1" s="193"/>
      <c r="D1" s="193"/>
      <c r="E1" s="193"/>
      <c r="F1" s="19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</row>
    <row r="2" spans="1:147" ht="17.25" customHeight="1" thickBot="1">
      <c r="A2" s="47"/>
      <c r="B2" s="48"/>
      <c r="C2" s="48"/>
      <c r="D2" s="48"/>
      <c r="E2" s="49"/>
      <c r="F2" s="95" t="s">
        <v>1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</row>
    <row r="3" spans="1:203" s="44" customFormat="1" ht="25.5" customHeight="1">
      <c r="A3" s="197" t="s">
        <v>24</v>
      </c>
      <c r="B3" s="195" t="s">
        <v>551</v>
      </c>
      <c r="C3" s="195" t="s">
        <v>552</v>
      </c>
      <c r="D3" s="195" t="s">
        <v>553</v>
      </c>
      <c r="E3" s="195" t="s">
        <v>554</v>
      </c>
      <c r="F3" s="192" t="s">
        <v>555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GU3" s="53"/>
    </row>
    <row r="4" spans="1:203" s="44" customFormat="1" ht="25.5" customHeight="1">
      <c r="A4" s="198"/>
      <c r="B4" s="199"/>
      <c r="C4" s="196"/>
      <c r="D4" s="196"/>
      <c r="E4" s="196"/>
      <c r="F4" s="188" t="s">
        <v>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GU4" s="53"/>
    </row>
    <row r="5" spans="1:203" ht="20.25" customHeight="1">
      <c r="A5" s="51" t="s">
        <v>25</v>
      </c>
      <c r="B5" s="97">
        <f>B6+B105+B109+B139+B164+B178+B200+B274+B315+B342+B358+B446+B459+B476+B487+B503+B512+B522+B525+B529</f>
        <v>205860</v>
      </c>
      <c r="C5" s="97">
        <f>C6+C105+C109+C139+C164+C178+C200+C274+C315+C342+C358+C446+C459+C476+C487+C503+C512+C522+C525+C529</f>
        <v>152400</v>
      </c>
      <c r="D5" s="97">
        <f>D6+D105+D109+D139+D164+D178+D200+D274+D315+D342+D358+D446+D459+D476+D487+D503+D512+D522+D525+D529</f>
        <v>218212</v>
      </c>
      <c r="E5" s="98">
        <f>(D5-B5)/B5*100</f>
        <v>6.000194306810454</v>
      </c>
      <c r="F5" s="96">
        <f>D5/C5*100</f>
        <v>143.18372703412075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GU5" s="54"/>
    </row>
    <row r="6" spans="1:203" ht="20.25" customHeight="1">
      <c r="A6" s="101" t="s">
        <v>26</v>
      </c>
      <c r="B6" s="99">
        <f>B7+B13+B19+B24+B31+B36+B42+B45+B50+B56+B60+B66+B73+B76+B80+B83+B86+B90+B93+B98+B102</f>
        <v>11963</v>
      </c>
      <c r="C6" s="99">
        <f>C7+C13+C19+C24+C31+C36+C42+C45+C50+C56+C60+C66+C73+C76+C80+C83+C86+C90+C93+C98+C102</f>
        <v>7400</v>
      </c>
      <c r="D6" s="99">
        <f>D7+D13+D19+D24+D31+D36+D42+D45+D50+D56+D60+D66+D73+D76+D80+D83+D86+D90+D93+D98+D102</f>
        <v>13866</v>
      </c>
      <c r="E6" s="98">
        <f aca="true" t="shared" si="0" ref="E6:E68">(D6-B6)/B6*100</f>
        <v>15.907381091699408</v>
      </c>
      <c r="F6" s="96">
        <f aca="true" t="shared" si="1" ref="F6:F67">D6/C6*100</f>
        <v>187.3783783783784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GU6" s="54"/>
    </row>
    <row r="7" spans="1:203" ht="20.25" customHeight="1">
      <c r="A7" s="101" t="s">
        <v>27</v>
      </c>
      <c r="B7" s="100">
        <f>SUM(B8:B12)</f>
        <v>312</v>
      </c>
      <c r="C7" s="100">
        <f>SUM(C8:C12)</f>
        <v>188</v>
      </c>
      <c r="D7" s="100">
        <f>SUM(D8:D12)</f>
        <v>227</v>
      </c>
      <c r="E7" s="98">
        <f t="shared" si="0"/>
        <v>-27.24358974358974</v>
      </c>
      <c r="F7" s="96">
        <f t="shared" si="1"/>
        <v>120.74468085106382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GU7" s="54"/>
    </row>
    <row r="8" spans="1:203" ht="20.25" customHeight="1">
      <c r="A8" s="101" t="s">
        <v>28</v>
      </c>
      <c r="B8" s="52">
        <v>177</v>
      </c>
      <c r="C8" s="52">
        <v>144</v>
      </c>
      <c r="D8" s="52">
        <v>182</v>
      </c>
      <c r="E8" s="98">
        <f t="shared" si="0"/>
        <v>2.824858757062147</v>
      </c>
      <c r="F8" s="96">
        <f t="shared" si="1"/>
        <v>126.38888888888889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GU8" s="54"/>
    </row>
    <row r="9" spans="1:203" ht="20.25" customHeight="1">
      <c r="A9" s="101" t="s">
        <v>29</v>
      </c>
      <c r="B9" s="52">
        <v>91</v>
      </c>
      <c r="C9" s="52"/>
      <c r="D9" s="52">
        <v>1</v>
      </c>
      <c r="E9" s="98">
        <f t="shared" si="0"/>
        <v>-98.9010989010989</v>
      </c>
      <c r="F9" s="9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GU9" s="54"/>
    </row>
    <row r="10" spans="1:203" ht="20.25" customHeight="1">
      <c r="A10" s="101" t="s">
        <v>30</v>
      </c>
      <c r="B10" s="52">
        <v>20</v>
      </c>
      <c r="C10" s="52">
        <v>20</v>
      </c>
      <c r="D10" s="52">
        <v>20</v>
      </c>
      <c r="E10" s="98">
        <f t="shared" si="0"/>
        <v>0</v>
      </c>
      <c r="F10" s="96">
        <f t="shared" si="1"/>
        <v>100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GU10" s="54"/>
    </row>
    <row r="11" spans="1:203" ht="20.25" customHeight="1">
      <c r="A11" s="101" t="s">
        <v>31</v>
      </c>
      <c r="B11" s="52">
        <v>5</v>
      </c>
      <c r="C11" s="52">
        <v>5</v>
      </c>
      <c r="D11" s="52">
        <v>5</v>
      </c>
      <c r="E11" s="98">
        <f t="shared" si="0"/>
        <v>0</v>
      </c>
      <c r="F11" s="96">
        <f t="shared" si="1"/>
        <v>100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GU11" s="54"/>
    </row>
    <row r="12" spans="1:203" ht="20.25" customHeight="1">
      <c r="A12" s="101" t="s">
        <v>32</v>
      </c>
      <c r="B12" s="52">
        <v>19</v>
      </c>
      <c r="C12" s="52">
        <v>19</v>
      </c>
      <c r="D12" s="52">
        <v>19</v>
      </c>
      <c r="E12" s="98">
        <f t="shared" si="0"/>
        <v>0</v>
      </c>
      <c r="F12" s="96">
        <f t="shared" si="1"/>
        <v>100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GU12" s="54"/>
    </row>
    <row r="13" spans="1:203" ht="20.25" customHeight="1">
      <c r="A13" s="101" t="s">
        <v>33</v>
      </c>
      <c r="B13" s="100">
        <f>SUM(B14:B18)</f>
        <v>174</v>
      </c>
      <c r="C13" s="100">
        <f>SUM(C14:C18)</f>
        <v>146</v>
      </c>
      <c r="D13" s="100">
        <f>SUM(D14:D18)</f>
        <v>172</v>
      </c>
      <c r="E13" s="98">
        <f t="shared" si="0"/>
        <v>-1.1494252873563218</v>
      </c>
      <c r="F13" s="96">
        <f t="shared" si="1"/>
        <v>117.8082191780822</v>
      </c>
      <c r="GU13" s="54"/>
    </row>
    <row r="14" spans="1:203" ht="23.25" customHeight="1">
      <c r="A14" s="101" t="s">
        <v>28</v>
      </c>
      <c r="B14" s="27">
        <v>121</v>
      </c>
      <c r="C14" s="27">
        <v>101</v>
      </c>
      <c r="D14" s="27">
        <v>127</v>
      </c>
      <c r="E14" s="98">
        <f t="shared" si="0"/>
        <v>4.958677685950414</v>
      </c>
      <c r="F14" s="96">
        <f t="shared" si="1"/>
        <v>125.74257425742574</v>
      </c>
      <c r="GU14" s="54"/>
    </row>
    <row r="15" spans="1:203" ht="23.25" customHeight="1">
      <c r="A15" s="101" t="s">
        <v>29</v>
      </c>
      <c r="B15" s="27">
        <v>4</v>
      </c>
      <c r="C15" s="27"/>
      <c r="D15" s="27"/>
      <c r="E15" s="98">
        <f t="shared" si="0"/>
        <v>-100</v>
      </c>
      <c r="F15" s="96"/>
      <c r="GU15" s="54"/>
    </row>
    <row r="16" spans="1:203" ht="20.25" customHeight="1">
      <c r="A16" s="101" t="s">
        <v>34</v>
      </c>
      <c r="B16" s="27">
        <v>20</v>
      </c>
      <c r="C16" s="27">
        <v>20</v>
      </c>
      <c r="D16" s="27">
        <v>20</v>
      </c>
      <c r="E16" s="98">
        <f t="shared" si="0"/>
        <v>0</v>
      </c>
      <c r="F16" s="96">
        <f t="shared" si="1"/>
        <v>100</v>
      </c>
      <c r="GU16" s="54"/>
    </row>
    <row r="17" spans="1:203" ht="20.25" customHeight="1">
      <c r="A17" s="101" t="s">
        <v>35</v>
      </c>
      <c r="B17" s="27">
        <v>20</v>
      </c>
      <c r="C17" s="27">
        <v>20</v>
      </c>
      <c r="D17" s="27">
        <v>20</v>
      </c>
      <c r="E17" s="98">
        <f t="shared" si="0"/>
        <v>0</v>
      </c>
      <c r="F17" s="96">
        <f t="shared" si="1"/>
        <v>100</v>
      </c>
      <c r="GU17" s="54"/>
    </row>
    <row r="18" spans="1:203" ht="20.25" customHeight="1">
      <c r="A18" s="101" t="s">
        <v>36</v>
      </c>
      <c r="B18" s="27">
        <v>9</v>
      </c>
      <c r="C18" s="27">
        <v>5</v>
      </c>
      <c r="D18" s="27">
        <v>5</v>
      </c>
      <c r="E18" s="98">
        <f t="shared" si="0"/>
        <v>-44.44444444444444</v>
      </c>
      <c r="F18" s="96">
        <f t="shared" si="1"/>
        <v>100</v>
      </c>
      <c r="GU18" s="54"/>
    </row>
    <row r="19" spans="1:203" ht="20.25" customHeight="1">
      <c r="A19" s="101" t="s">
        <v>37</v>
      </c>
      <c r="B19" s="99">
        <f>SUM(B20:B23)</f>
        <v>3247</v>
      </c>
      <c r="C19" s="99">
        <f>SUM(C20:C23)</f>
        <v>2060</v>
      </c>
      <c r="D19" s="99">
        <f>SUM(D20:D23)</f>
        <v>3793</v>
      </c>
      <c r="E19" s="98">
        <f t="shared" si="0"/>
        <v>16.815522020326455</v>
      </c>
      <c r="F19" s="96">
        <f t="shared" si="1"/>
        <v>184.126213592233</v>
      </c>
      <c r="GU19" s="54"/>
    </row>
    <row r="20" spans="1:203" ht="20.25" customHeight="1">
      <c r="A20" s="101" t="s">
        <v>28</v>
      </c>
      <c r="B20" s="27">
        <v>2447</v>
      </c>
      <c r="C20" s="27">
        <v>1832</v>
      </c>
      <c r="D20" s="27">
        <v>3156</v>
      </c>
      <c r="E20" s="98">
        <f t="shared" si="0"/>
        <v>28.974254188802618</v>
      </c>
      <c r="F20" s="96">
        <f t="shared" si="1"/>
        <v>172.2707423580786</v>
      </c>
      <c r="GU20" s="54"/>
    </row>
    <row r="21" spans="1:203" ht="20.25" customHeight="1">
      <c r="A21" s="101" t="s">
        <v>29</v>
      </c>
      <c r="B21" s="27">
        <v>662</v>
      </c>
      <c r="C21" s="27">
        <v>193</v>
      </c>
      <c r="D21" s="27">
        <v>525</v>
      </c>
      <c r="E21" s="98">
        <f t="shared" si="0"/>
        <v>-20.694864048338367</v>
      </c>
      <c r="F21" s="96">
        <f t="shared" si="1"/>
        <v>272.020725388601</v>
      </c>
      <c r="GU21" s="54"/>
    </row>
    <row r="22" spans="1:203" ht="20.25" customHeight="1">
      <c r="A22" s="101" t="s">
        <v>38</v>
      </c>
      <c r="B22" s="27">
        <v>18</v>
      </c>
      <c r="C22" s="27"/>
      <c r="D22" s="27">
        <v>77</v>
      </c>
      <c r="E22" s="98">
        <f t="shared" si="0"/>
        <v>327.77777777777777</v>
      </c>
      <c r="F22" s="96"/>
      <c r="GU22" s="54"/>
    </row>
    <row r="23" spans="1:203" ht="20.25" customHeight="1">
      <c r="A23" s="101" t="s">
        <v>39</v>
      </c>
      <c r="B23" s="27">
        <v>120</v>
      </c>
      <c r="C23" s="27">
        <v>35</v>
      </c>
      <c r="D23" s="27">
        <v>35</v>
      </c>
      <c r="E23" s="98">
        <f t="shared" si="0"/>
        <v>-70.83333333333334</v>
      </c>
      <c r="F23" s="96">
        <f t="shared" si="1"/>
        <v>100</v>
      </c>
      <c r="GU23" s="54"/>
    </row>
    <row r="24" spans="1:203" ht="20.25" customHeight="1">
      <c r="A24" s="101" t="s">
        <v>40</v>
      </c>
      <c r="B24" s="100">
        <f>SUM(B25:B30)</f>
        <v>223</v>
      </c>
      <c r="C24" s="100">
        <f>SUM(C25:C30)</f>
        <v>160</v>
      </c>
      <c r="D24" s="100">
        <f>SUM(D25:D30)</f>
        <v>255</v>
      </c>
      <c r="E24" s="98">
        <f t="shared" si="0"/>
        <v>14.349775784753364</v>
      </c>
      <c r="F24" s="96">
        <f t="shared" si="1"/>
        <v>159.375</v>
      </c>
      <c r="GU24" s="54"/>
    </row>
    <row r="25" spans="1:203" ht="20.25" customHeight="1">
      <c r="A25" s="101" t="s">
        <v>28</v>
      </c>
      <c r="B25" s="27">
        <v>147</v>
      </c>
      <c r="C25" s="27">
        <v>128</v>
      </c>
      <c r="D25" s="27">
        <v>149</v>
      </c>
      <c r="E25" s="98">
        <f t="shared" si="0"/>
        <v>1.3605442176870748</v>
      </c>
      <c r="F25" s="96">
        <f t="shared" si="1"/>
        <v>116.40625</v>
      </c>
      <c r="GU25" s="54"/>
    </row>
    <row r="26" spans="1:203" ht="20.25" customHeight="1">
      <c r="A26" s="101" t="s">
        <v>29</v>
      </c>
      <c r="B26" s="27"/>
      <c r="C26" s="27"/>
      <c r="D26" s="27"/>
      <c r="E26" s="98"/>
      <c r="F26" s="96"/>
      <c r="GU26" s="54"/>
    </row>
    <row r="27" spans="1:203" ht="20.25" customHeight="1">
      <c r="A27" s="101" t="s">
        <v>41</v>
      </c>
      <c r="B27" s="27">
        <v>20</v>
      </c>
      <c r="C27" s="27">
        <v>8</v>
      </c>
      <c r="D27" s="27">
        <v>13</v>
      </c>
      <c r="E27" s="98">
        <f t="shared" si="0"/>
        <v>-35</v>
      </c>
      <c r="F27" s="96">
        <f t="shared" si="1"/>
        <v>162.5</v>
      </c>
      <c r="GU27" s="54"/>
    </row>
    <row r="28" spans="1:203" ht="20.25" customHeight="1">
      <c r="A28" s="101" t="s">
        <v>42</v>
      </c>
      <c r="B28" s="27">
        <v>10</v>
      </c>
      <c r="C28" s="27"/>
      <c r="D28" s="27"/>
      <c r="E28" s="98">
        <f t="shared" si="0"/>
        <v>-100</v>
      </c>
      <c r="F28" s="96"/>
      <c r="GU28" s="54"/>
    </row>
    <row r="29" spans="1:203" ht="20.25" customHeight="1">
      <c r="A29" s="101" t="s">
        <v>39</v>
      </c>
      <c r="B29" s="27">
        <v>16</v>
      </c>
      <c r="C29" s="27">
        <v>15</v>
      </c>
      <c r="D29" s="27">
        <v>17</v>
      </c>
      <c r="E29" s="98">
        <f t="shared" si="0"/>
        <v>6.25</v>
      </c>
      <c r="F29" s="96">
        <f t="shared" si="1"/>
        <v>113.33333333333333</v>
      </c>
      <c r="GU29" s="54"/>
    </row>
    <row r="30" spans="1:203" ht="20.25" customHeight="1">
      <c r="A30" s="101" t="s">
        <v>43</v>
      </c>
      <c r="B30" s="27">
        <v>30</v>
      </c>
      <c r="C30" s="27">
        <v>9</v>
      </c>
      <c r="D30" s="27">
        <v>76</v>
      </c>
      <c r="E30" s="98">
        <f t="shared" si="0"/>
        <v>153.33333333333334</v>
      </c>
      <c r="F30" s="96">
        <f t="shared" si="1"/>
        <v>844.4444444444445</v>
      </c>
      <c r="GU30" s="54"/>
    </row>
    <row r="31" spans="1:203" ht="20.25" customHeight="1">
      <c r="A31" s="101" t="s">
        <v>44</v>
      </c>
      <c r="B31" s="100">
        <f>SUM(B32:B35)</f>
        <v>164</v>
      </c>
      <c r="C31" s="100">
        <f>SUM(C32:C35)</f>
        <v>76</v>
      </c>
      <c r="D31" s="100">
        <f>SUM(D32:D35)</f>
        <v>108</v>
      </c>
      <c r="E31" s="98">
        <f t="shared" si="0"/>
        <v>-34.146341463414636</v>
      </c>
      <c r="F31" s="96">
        <f t="shared" si="1"/>
        <v>142.10526315789474</v>
      </c>
      <c r="GU31" s="54"/>
    </row>
    <row r="32" spans="1:203" ht="20.25" customHeight="1">
      <c r="A32" s="101" t="s">
        <v>28</v>
      </c>
      <c r="B32" s="27">
        <v>60</v>
      </c>
      <c r="C32" s="27">
        <v>61</v>
      </c>
      <c r="D32" s="27">
        <v>67</v>
      </c>
      <c r="E32" s="98">
        <f t="shared" si="0"/>
        <v>11.666666666666666</v>
      </c>
      <c r="F32" s="96">
        <f t="shared" si="1"/>
        <v>109.8360655737705</v>
      </c>
      <c r="GU32" s="54"/>
    </row>
    <row r="33" spans="1:203" ht="20.25" customHeight="1">
      <c r="A33" s="101" t="s">
        <v>29</v>
      </c>
      <c r="B33" s="27"/>
      <c r="C33" s="27"/>
      <c r="D33" s="27"/>
      <c r="E33" s="98"/>
      <c r="F33" s="96"/>
      <c r="GU33" s="54"/>
    </row>
    <row r="34" spans="1:203" ht="20.25" customHeight="1">
      <c r="A34" s="101" t="s">
        <v>45</v>
      </c>
      <c r="B34" s="27">
        <v>88</v>
      </c>
      <c r="C34" s="27"/>
      <c r="D34" s="27">
        <v>24</v>
      </c>
      <c r="E34" s="98">
        <f t="shared" si="0"/>
        <v>-72.72727272727273</v>
      </c>
      <c r="F34" s="96"/>
      <c r="GU34" s="54"/>
    </row>
    <row r="35" spans="1:203" ht="20.25" customHeight="1">
      <c r="A35" s="101" t="s">
        <v>39</v>
      </c>
      <c r="B35" s="27">
        <v>16</v>
      </c>
      <c r="C35" s="27">
        <v>15</v>
      </c>
      <c r="D35" s="27">
        <v>17</v>
      </c>
      <c r="E35" s="98">
        <f t="shared" si="0"/>
        <v>6.25</v>
      </c>
      <c r="F35" s="96">
        <f t="shared" si="1"/>
        <v>113.33333333333333</v>
      </c>
      <c r="GU35" s="54"/>
    </row>
    <row r="36" spans="1:203" ht="20.25" customHeight="1">
      <c r="A36" s="101" t="s">
        <v>46</v>
      </c>
      <c r="B36" s="100">
        <f>SUM(B37:B41)</f>
        <v>659</v>
      </c>
      <c r="C36" s="100">
        <f>SUM(C37:C41)</f>
        <v>357</v>
      </c>
      <c r="D36" s="100">
        <f>SUM(D37:D41)</f>
        <v>688</v>
      </c>
      <c r="E36" s="98">
        <f t="shared" si="0"/>
        <v>4.400606980273141</v>
      </c>
      <c r="F36" s="96">
        <f t="shared" si="1"/>
        <v>192.7170868347339</v>
      </c>
      <c r="GU36" s="54"/>
    </row>
    <row r="37" spans="1:203" ht="20.25" customHeight="1">
      <c r="A37" s="101" t="s">
        <v>28</v>
      </c>
      <c r="B37" s="27">
        <v>201</v>
      </c>
      <c r="C37" s="27">
        <v>187</v>
      </c>
      <c r="D37" s="27">
        <v>249</v>
      </c>
      <c r="E37" s="98">
        <f t="shared" si="0"/>
        <v>23.88059701492537</v>
      </c>
      <c r="F37" s="96">
        <f t="shared" si="1"/>
        <v>133.15508021390374</v>
      </c>
      <c r="GU37" s="54"/>
    </row>
    <row r="38" spans="1:203" ht="20.25" customHeight="1">
      <c r="A38" s="101" t="s">
        <v>29</v>
      </c>
      <c r="B38" s="27">
        <v>157</v>
      </c>
      <c r="C38" s="27"/>
      <c r="D38" s="27">
        <v>132</v>
      </c>
      <c r="E38" s="98">
        <f t="shared" si="0"/>
        <v>-15.92356687898089</v>
      </c>
      <c r="F38" s="96"/>
      <c r="GU38" s="54"/>
    </row>
    <row r="39" spans="1:203" ht="20.25" customHeight="1">
      <c r="A39" s="101" t="s">
        <v>47</v>
      </c>
      <c r="B39" s="27">
        <v>31</v>
      </c>
      <c r="C39" s="27"/>
      <c r="D39" s="27"/>
      <c r="E39" s="98">
        <f t="shared" si="0"/>
        <v>-100</v>
      </c>
      <c r="F39" s="96"/>
      <c r="GU39" s="54"/>
    </row>
    <row r="40" spans="1:203" ht="20.25" customHeight="1">
      <c r="A40" s="101" t="s">
        <v>39</v>
      </c>
      <c r="B40" s="27">
        <v>190</v>
      </c>
      <c r="C40" s="27">
        <v>139</v>
      </c>
      <c r="D40" s="27">
        <v>160</v>
      </c>
      <c r="E40" s="98">
        <f t="shared" si="0"/>
        <v>-15.789473684210526</v>
      </c>
      <c r="F40" s="96">
        <f t="shared" si="1"/>
        <v>115.10791366906474</v>
      </c>
      <c r="GU40" s="54"/>
    </row>
    <row r="41" spans="1:203" ht="20.25" customHeight="1">
      <c r="A41" s="101" t="s">
        <v>48</v>
      </c>
      <c r="B41" s="27">
        <v>80</v>
      </c>
      <c r="C41" s="27">
        <v>31</v>
      </c>
      <c r="D41" s="27">
        <v>147</v>
      </c>
      <c r="E41" s="98">
        <f t="shared" si="0"/>
        <v>83.75</v>
      </c>
      <c r="F41" s="96">
        <f t="shared" si="1"/>
        <v>474.1935483870968</v>
      </c>
      <c r="G41" s="24">
        <v>14</v>
      </c>
      <c r="GU41" s="54"/>
    </row>
    <row r="42" spans="1:203" ht="20.25" customHeight="1">
      <c r="A42" s="101" t="s">
        <v>49</v>
      </c>
      <c r="B42" s="99">
        <f>SUM(B43:B44)</f>
        <v>1310</v>
      </c>
      <c r="C42" s="99">
        <f>SUM(C43:C44)</f>
        <v>1299</v>
      </c>
      <c r="D42" s="99">
        <f>SUM(D43:D44)</f>
        <v>1329</v>
      </c>
      <c r="E42" s="98">
        <f t="shared" si="0"/>
        <v>1.450381679389313</v>
      </c>
      <c r="F42" s="96">
        <f t="shared" si="1"/>
        <v>102.30946882217089</v>
      </c>
      <c r="GU42" s="54"/>
    </row>
    <row r="43" spans="1:203" ht="20.25" customHeight="1">
      <c r="A43" s="101" t="s">
        <v>50</v>
      </c>
      <c r="B43" s="27">
        <v>46</v>
      </c>
      <c r="C43" s="27">
        <v>110</v>
      </c>
      <c r="D43" s="27">
        <v>105</v>
      </c>
      <c r="E43" s="98">
        <f t="shared" si="0"/>
        <v>128.26086956521738</v>
      </c>
      <c r="F43" s="96">
        <f t="shared" si="1"/>
        <v>95.45454545454545</v>
      </c>
      <c r="GU43" s="54"/>
    </row>
    <row r="44" spans="1:203" ht="20.25" customHeight="1">
      <c r="A44" s="101" t="s">
        <v>51</v>
      </c>
      <c r="B44" s="27">
        <v>1264</v>
      </c>
      <c r="C44" s="27">
        <v>1189</v>
      </c>
      <c r="D44" s="27">
        <v>1224</v>
      </c>
      <c r="E44" s="98">
        <f t="shared" si="0"/>
        <v>-3.1645569620253164</v>
      </c>
      <c r="F44" s="96">
        <f t="shared" si="1"/>
        <v>102.94365012615643</v>
      </c>
      <c r="GU44" s="54"/>
    </row>
    <row r="45" spans="1:203" ht="20.25" customHeight="1">
      <c r="A45" s="101" t="s">
        <v>52</v>
      </c>
      <c r="B45" s="100">
        <f>SUM(B46:B49)</f>
        <v>173</v>
      </c>
      <c r="C45" s="100">
        <f>SUM(C46:C49)</f>
        <v>163</v>
      </c>
      <c r="D45" s="100">
        <f>SUM(D46:D49)</f>
        <v>184</v>
      </c>
      <c r="E45" s="98">
        <f t="shared" si="0"/>
        <v>6.358381502890173</v>
      </c>
      <c r="F45" s="96">
        <f t="shared" si="1"/>
        <v>112.88343558282207</v>
      </c>
      <c r="GU45" s="54"/>
    </row>
    <row r="46" spans="1:203" ht="20.25" customHeight="1">
      <c r="A46" s="101" t="s">
        <v>28</v>
      </c>
      <c r="B46" s="27">
        <v>148</v>
      </c>
      <c r="C46" s="27">
        <v>138</v>
      </c>
      <c r="D46" s="27">
        <v>158</v>
      </c>
      <c r="E46" s="98">
        <f t="shared" si="0"/>
        <v>6.756756756756757</v>
      </c>
      <c r="F46" s="96">
        <f t="shared" si="1"/>
        <v>114.4927536231884</v>
      </c>
      <c r="GU46" s="54"/>
    </row>
    <row r="47" spans="1:203" ht="20.25" customHeight="1">
      <c r="A47" s="101" t="s">
        <v>29</v>
      </c>
      <c r="B47" s="27">
        <v>12</v>
      </c>
      <c r="C47" s="27">
        <v>12</v>
      </c>
      <c r="D47" s="27">
        <v>13</v>
      </c>
      <c r="E47" s="98">
        <f t="shared" si="0"/>
        <v>8.333333333333332</v>
      </c>
      <c r="F47" s="96">
        <f t="shared" si="1"/>
        <v>108.33333333333333</v>
      </c>
      <c r="GU47" s="54"/>
    </row>
    <row r="48" spans="1:203" ht="20.25" customHeight="1">
      <c r="A48" s="101" t="s">
        <v>53</v>
      </c>
      <c r="B48" s="27"/>
      <c r="C48" s="27"/>
      <c r="D48" s="27">
        <v>13</v>
      </c>
      <c r="E48" s="98"/>
      <c r="F48" s="96"/>
      <c r="GU48" s="54"/>
    </row>
    <row r="49" spans="1:203" ht="20.25" customHeight="1">
      <c r="A49" s="26" t="s">
        <v>54</v>
      </c>
      <c r="B49" s="27">
        <v>13</v>
      </c>
      <c r="C49" s="27">
        <v>13</v>
      </c>
      <c r="D49" s="27"/>
      <c r="E49" s="98">
        <f t="shared" si="0"/>
        <v>-100</v>
      </c>
      <c r="F49" s="96">
        <f t="shared" si="1"/>
        <v>0</v>
      </c>
      <c r="G49" s="24">
        <v>13</v>
      </c>
      <c r="GU49" s="54"/>
    </row>
    <row r="50" spans="1:203" ht="20.25" customHeight="1">
      <c r="A50" s="101" t="s">
        <v>55</v>
      </c>
      <c r="B50" s="100">
        <f>SUM(B51:B55)</f>
        <v>57</v>
      </c>
      <c r="C50" s="100">
        <f>SUM(C51:C55)</f>
        <v>96</v>
      </c>
      <c r="D50" s="100">
        <f>SUM(D51:D55)</f>
        <v>110</v>
      </c>
      <c r="E50" s="98">
        <f t="shared" si="0"/>
        <v>92.98245614035088</v>
      </c>
      <c r="F50" s="96">
        <f t="shared" si="1"/>
        <v>114.58333333333333</v>
      </c>
      <c r="GU50" s="54"/>
    </row>
    <row r="51" spans="1:203" ht="20.25" customHeight="1">
      <c r="A51" s="101" t="s">
        <v>28</v>
      </c>
      <c r="B51" s="27">
        <v>35</v>
      </c>
      <c r="C51" s="27">
        <v>32</v>
      </c>
      <c r="D51" s="27">
        <v>37</v>
      </c>
      <c r="E51" s="98">
        <f t="shared" si="0"/>
        <v>5.714285714285714</v>
      </c>
      <c r="F51" s="96">
        <f t="shared" si="1"/>
        <v>115.625</v>
      </c>
      <c r="GU51" s="54"/>
    </row>
    <row r="52" spans="1:203" ht="20.25" customHeight="1">
      <c r="A52" s="101" t="s">
        <v>29</v>
      </c>
      <c r="B52" s="27">
        <v>8</v>
      </c>
      <c r="C52" s="27"/>
      <c r="D52" s="27">
        <v>1</v>
      </c>
      <c r="E52" s="98">
        <f t="shared" si="0"/>
        <v>-87.5</v>
      </c>
      <c r="F52" s="96"/>
      <c r="GU52" s="54"/>
    </row>
    <row r="53" spans="1:203" ht="20.25" customHeight="1">
      <c r="A53" s="101" t="s">
        <v>56</v>
      </c>
      <c r="B53" s="27"/>
      <c r="C53" s="27">
        <v>48</v>
      </c>
      <c r="D53" s="27">
        <v>48</v>
      </c>
      <c r="E53" s="98"/>
      <c r="F53" s="96">
        <f t="shared" si="1"/>
        <v>100</v>
      </c>
      <c r="GU53" s="54"/>
    </row>
    <row r="54" spans="1:203" ht="20.25" customHeight="1">
      <c r="A54" s="101" t="s">
        <v>39</v>
      </c>
      <c r="B54" s="27">
        <v>12</v>
      </c>
      <c r="C54" s="27">
        <v>16</v>
      </c>
      <c r="D54" s="27">
        <v>24</v>
      </c>
      <c r="E54" s="98">
        <f t="shared" si="0"/>
        <v>100</v>
      </c>
      <c r="F54" s="96">
        <f t="shared" si="1"/>
        <v>150</v>
      </c>
      <c r="GU54" s="54"/>
    </row>
    <row r="55" spans="1:203" ht="20.25" customHeight="1">
      <c r="A55" s="101" t="s">
        <v>57</v>
      </c>
      <c r="B55" s="27">
        <v>2</v>
      </c>
      <c r="C55" s="27"/>
      <c r="D55" s="27"/>
      <c r="E55" s="98">
        <f t="shared" si="0"/>
        <v>-100</v>
      </c>
      <c r="F55" s="96"/>
      <c r="GU55" s="54"/>
    </row>
    <row r="56" spans="1:203" ht="20.25" customHeight="1">
      <c r="A56" s="101" t="s">
        <v>58</v>
      </c>
      <c r="B56" s="100">
        <f>SUM(B57:B59)</f>
        <v>294</v>
      </c>
      <c r="C56" s="100">
        <f>SUM(C57:C59)</f>
        <v>264</v>
      </c>
      <c r="D56" s="100">
        <f>SUM(D57:D59)</f>
        <v>560</v>
      </c>
      <c r="E56" s="98">
        <f t="shared" si="0"/>
        <v>90.47619047619048</v>
      </c>
      <c r="F56" s="96">
        <f t="shared" si="1"/>
        <v>212.12121212121212</v>
      </c>
      <c r="GU56" s="54"/>
    </row>
    <row r="57" spans="1:203" ht="20.25" customHeight="1">
      <c r="A57" s="101" t="s">
        <v>28</v>
      </c>
      <c r="B57" s="27">
        <v>218</v>
      </c>
      <c r="C57" s="27">
        <v>205</v>
      </c>
      <c r="D57" s="27">
        <v>318</v>
      </c>
      <c r="E57" s="98">
        <f t="shared" si="0"/>
        <v>45.87155963302752</v>
      </c>
      <c r="F57" s="96">
        <f t="shared" si="1"/>
        <v>155.1219512195122</v>
      </c>
      <c r="GU57" s="54"/>
    </row>
    <row r="58" spans="1:203" ht="20.25" customHeight="1">
      <c r="A58" s="101" t="s">
        <v>29</v>
      </c>
      <c r="B58" s="27">
        <v>76</v>
      </c>
      <c r="C58" s="27">
        <v>59</v>
      </c>
      <c r="D58" s="27">
        <v>154</v>
      </c>
      <c r="E58" s="98">
        <f t="shared" si="0"/>
        <v>102.63157894736842</v>
      </c>
      <c r="F58" s="96">
        <f t="shared" si="1"/>
        <v>261.0169491525424</v>
      </c>
      <c r="GU58" s="54"/>
    </row>
    <row r="59" spans="1:203" ht="20.25" customHeight="1">
      <c r="A59" s="26" t="s">
        <v>59</v>
      </c>
      <c r="B59" s="27"/>
      <c r="C59" s="27"/>
      <c r="D59" s="27">
        <v>88</v>
      </c>
      <c r="E59" s="98"/>
      <c r="F59" s="96"/>
      <c r="GU59" s="54"/>
    </row>
    <row r="60" spans="1:203" ht="20.25" customHeight="1">
      <c r="A60" s="101" t="s">
        <v>60</v>
      </c>
      <c r="B60" s="100">
        <f>SUM(B61:B65)</f>
        <v>246</v>
      </c>
      <c r="C60" s="100">
        <f>SUM(C61:C65)</f>
        <v>173</v>
      </c>
      <c r="D60" s="100">
        <f>SUM(D61:D65)</f>
        <v>249</v>
      </c>
      <c r="E60" s="98">
        <f t="shared" si="0"/>
        <v>1.2195121951219512</v>
      </c>
      <c r="F60" s="96">
        <f t="shared" si="1"/>
        <v>143.9306358381503</v>
      </c>
      <c r="GU60" s="54"/>
    </row>
    <row r="61" spans="1:203" ht="20.25" customHeight="1">
      <c r="A61" s="101" t="s">
        <v>28</v>
      </c>
      <c r="B61" s="27">
        <v>128</v>
      </c>
      <c r="C61" s="27">
        <v>110</v>
      </c>
      <c r="D61" s="27">
        <v>132</v>
      </c>
      <c r="E61" s="98">
        <f t="shared" si="0"/>
        <v>3.125</v>
      </c>
      <c r="F61" s="96">
        <f t="shared" si="1"/>
        <v>120</v>
      </c>
      <c r="GU61" s="54"/>
    </row>
    <row r="62" spans="1:203" ht="20.25" customHeight="1">
      <c r="A62" s="101" t="s">
        <v>29</v>
      </c>
      <c r="B62" s="27"/>
      <c r="C62" s="27"/>
      <c r="D62" s="27"/>
      <c r="E62" s="98"/>
      <c r="F62" s="96"/>
      <c r="GU62" s="54"/>
    </row>
    <row r="63" spans="1:203" ht="20.25" customHeight="1">
      <c r="A63" s="101" t="s">
        <v>61</v>
      </c>
      <c r="B63" s="27">
        <v>50</v>
      </c>
      <c r="C63" s="27">
        <v>10</v>
      </c>
      <c r="D63" s="27">
        <v>44</v>
      </c>
      <c r="E63" s="98">
        <f t="shared" si="0"/>
        <v>-12</v>
      </c>
      <c r="F63" s="96">
        <f t="shared" si="1"/>
        <v>440.00000000000006</v>
      </c>
      <c r="GU63" s="54"/>
    </row>
    <row r="64" spans="1:203" ht="20.25" customHeight="1">
      <c r="A64" s="101" t="s">
        <v>39</v>
      </c>
      <c r="B64" s="27">
        <v>50</v>
      </c>
      <c r="C64" s="27">
        <v>46</v>
      </c>
      <c r="D64" s="27">
        <v>54</v>
      </c>
      <c r="E64" s="98">
        <f t="shared" si="0"/>
        <v>8</v>
      </c>
      <c r="F64" s="96">
        <f t="shared" si="1"/>
        <v>117.3913043478261</v>
      </c>
      <c r="GU64" s="54"/>
    </row>
    <row r="65" spans="1:203" ht="20.25" customHeight="1">
      <c r="A65" s="101" t="s">
        <v>62</v>
      </c>
      <c r="B65" s="27">
        <v>18</v>
      </c>
      <c r="C65" s="27">
        <v>7</v>
      </c>
      <c r="D65" s="27">
        <v>19</v>
      </c>
      <c r="E65" s="98">
        <f t="shared" si="0"/>
        <v>5.555555555555555</v>
      </c>
      <c r="F65" s="96">
        <f t="shared" si="1"/>
        <v>271.42857142857144</v>
      </c>
      <c r="GU65" s="54"/>
    </row>
    <row r="66" spans="1:203" ht="20.25" customHeight="1">
      <c r="A66" s="101" t="s">
        <v>63</v>
      </c>
      <c r="B66" s="100">
        <f>SUM(B67:B72)</f>
        <v>974</v>
      </c>
      <c r="C66" s="100">
        <f>SUM(C67:C72)</f>
        <v>872</v>
      </c>
      <c r="D66" s="100">
        <f>SUM(D67:D72)</f>
        <v>1000</v>
      </c>
      <c r="E66" s="98">
        <f t="shared" si="0"/>
        <v>2.6694045174537986</v>
      </c>
      <c r="F66" s="96">
        <f t="shared" si="1"/>
        <v>114.6788990825688</v>
      </c>
      <c r="GU66" s="54"/>
    </row>
    <row r="67" spans="1:203" ht="20.25" customHeight="1">
      <c r="A67" s="101" t="s">
        <v>28</v>
      </c>
      <c r="B67" s="27">
        <v>868</v>
      </c>
      <c r="C67" s="27">
        <v>803</v>
      </c>
      <c r="D67" s="27">
        <v>897</v>
      </c>
      <c r="E67" s="98">
        <f t="shared" si="0"/>
        <v>3.3410138248847927</v>
      </c>
      <c r="F67" s="96">
        <f t="shared" si="1"/>
        <v>111.70610211706102</v>
      </c>
      <c r="GU67" s="54"/>
    </row>
    <row r="68" spans="1:203" ht="20.25" customHeight="1">
      <c r="A68" s="101" t="s">
        <v>29</v>
      </c>
      <c r="B68" s="27">
        <v>30</v>
      </c>
      <c r="C68" s="27"/>
      <c r="D68" s="27">
        <v>23</v>
      </c>
      <c r="E68" s="98">
        <f t="shared" si="0"/>
        <v>-23.333333333333332</v>
      </c>
      <c r="F68" s="96"/>
      <c r="GU68" s="54"/>
    </row>
    <row r="69" spans="1:203" ht="20.25" customHeight="1">
      <c r="A69" s="101" t="s">
        <v>64</v>
      </c>
      <c r="B69" s="27"/>
      <c r="C69" s="27"/>
      <c r="D69" s="27"/>
      <c r="E69" s="98"/>
      <c r="F69" s="96"/>
      <c r="GU69" s="54"/>
    </row>
    <row r="70" spans="1:203" ht="20.25" customHeight="1">
      <c r="A70" s="101" t="s">
        <v>65</v>
      </c>
      <c r="B70" s="27"/>
      <c r="C70" s="27"/>
      <c r="D70" s="27"/>
      <c r="E70" s="98"/>
      <c r="F70" s="96"/>
      <c r="GU70" s="54"/>
    </row>
    <row r="71" spans="1:203" ht="20.25" customHeight="1">
      <c r="A71" s="101" t="s">
        <v>39</v>
      </c>
      <c r="B71" s="27">
        <v>76</v>
      </c>
      <c r="C71" s="27">
        <v>69</v>
      </c>
      <c r="D71" s="27">
        <v>80</v>
      </c>
      <c r="E71" s="98">
        <f aca="true" t="shared" si="2" ref="E71:E133">(D71-B71)/B71*100</f>
        <v>5.263157894736842</v>
      </c>
      <c r="F71" s="96">
        <f aca="true" t="shared" si="3" ref="F71:F133">D71/C71*100</f>
        <v>115.94202898550725</v>
      </c>
      <c r="GU71" s="54"/>
    </row>
    <row r="72" spans="1:203" ht="20.25" customHeight="1">
      <c r="A72" s="101" t="s">
        <v>66</v>
      </c>
      <c r="B72" s="27"/>
      <c r="C72" s="27"/>
      <c r="D72" s="27"/>
      <c r="E72" s="98"/>
      <c r="F72" s="96"/>
      <c r="GU72" s="54"/>
    </row>
    <row r="73" spans="1:203" ht="20.25" customHeight="1">
      <c r="A73" s="102" t="s">
        <v>497</v>
      </c>
      <c r="B73" s="27">
        <f>SUM(B74:B75)</f>
        <v>173</v>
      </c>
      <c r="C73" s="27">
        <f>SUM(C74:C75)</f>
        <v>98</v>
      </c>
      <c r="D73" s="27">
        <f>SUM(D74:D75)</f>
        <v>118</v>
      </c>
      <c r="E73" s="98">
        <f t="shared" si="2"/>
        <v>-31.79190751445087</v>
      </c>
      <c r="F73" s="96">
        <f t="shared" si="3"/>
        <v>120.40816326530613</v>
      </c>
      <c r="GU73" s="54"/>
    </row>
    <row r="74" spans="1:203" ht="20.25" customHeight="1">
      <c r="A74" s="102" t="s">
        <v>498</v>
      </c>
      <c r="B74" s="27">
        <v>62</v>
      </c>
      <c r="C74" s="27">
        <v>7</v>
      </c>
      <c r="D74" s="27">
        <v>12</v>
      </c>
      <c r="E74" s="98">
        <f t="shared" si="2"/>
        <v>-80.64516129032258</v>
      </c>
      <c r="F74" s="96">
        <f t="shared" si="3"/>
        <v>171.42857142857142</v>
      </c>
      <c r="GU74" s="54"/>
    </row>
    <row r="75" spans="1:203" ht="20.25" customHeight="1">
      <c r="A75" s="102" t="s">
        <v>499</v>
      </c>
      <c r="B75" s="27">
        <v>111</v>
      </c>
      <c r="C75" s="27">
        <v>91</v>
      </c>
      <c r="D75" s="27">
        <v>106</v>
      </c>
      <c r="E75" s="98">
        <f t="shared" si="2"/>
        <v>-4.504504504504505</v>
      </c>
      <c r="F75" s="96">
        <f t="shared" si="3"/>
        <v>116.4835164835165</v>
      </c>
      <c r="GU75" s="54"/>
    </row>
    <row r="76" spans="1:203" ht="20.25" customHeight="1">
      <c r="A76" s="101" t="s">
        <v>67</v>
      </c>
      <c r="B76" s="100">
        <f>SUM(B77:B79)</f>
        <v>151</v>
      </c>
      <c r="C76" s="100">
        <f>SUM(C77:C79)</f>
        <v>35</v>
      </c>
      <c r="D76" s="100">
        <f>SUM(D77:D79)</f>
        <v>148</v>
      </c>
      <c r="E76" s="98">
        <f t="shared" si="2"/>
        <v>-1.9867549668874174</v>
      </c>
      <c r="F76" s="96">
        <f t="shared" si="3"/>
        <v>422.8571428571429</v>
      </c>
      <c r="GU76" s="54"/>
    </row>
    <row r="77" spans="1:203" ht="20.25" customHeight="1">
      <c r="A77" s="101" t="s">
        <v>28</v>
      </c>
      <c r="B77" s="27">
        <v>41</v>
      </c>
      <c r="C77" s="27">
        <v>35</v>
      </c>
      <c r="D77" s="27">
        <v>43</v>
      </c>
      <c r="E77" s="98">
        <f t="shared" si="2"/>
        <v>4.878048780487805</v>
      </c>
      <c r="F77" s="96">
        <f t="shared" si="3"/>
        <v>122.85714285714286</v>
      </c>
      <c r="GU77" s="54"/>
    </row>
    <row r="78" spans="1:203" ht="20.25" customHeight="1">
      <c r="A78" s="101" t="s">
        <v>29</v>
      </c>
      <c r="B78" s="27"/>
      <c r="C78" s="27"/>
      <c r="D78" s="27">
        <v>5</v>
      </c>
      <c r="E78" s="98"/>
      <c r="F78" s="96"/>
      <c r="GU78" s="54"/>
    </row>
    <row r="79" spans="1:203" ht="20.25" customHeight="1">
      <c r="A79" s="101" t="s">
        <v>68</v>
      </c>
      <c r="B79" s="27">
        <v>110</v>
      </c>
      <c r="C79" s="27"/>
      <c r="D79" s="27">
        <v>100</v>
      </c>
      <c r="E79" s="98">
        <f t="shared" si="2"/>
        <v>-9.090909090909092</v>
      </c>
      <c r="F79" s="96"/>
      <c r="G79" s="24">
        <v>100</v>
      </c>
      <c r="GU79" s="54"/>
    </row>
    <row r="80" spans="1:203" ht="20.25" customHeight="1">
      <c r="A80" s="101" t="s">
        <v>69</v>
      </c>
      <c r="B80" s="100">
        <f>SUM(B81:B82)</f>
        <v>99</v>
      </c>
      <c r="C80" s="100">
        <f>SUM(C81:C82)</f>
        <v>83</v>
      </c>
      <c r="D80" s="100">
        <f>SUM(D81:D82)</f>
        <v>91</v>
      </c>
      <c r="E80" s="98">
        <f t="shared" si="2"/>
        <v>-8.080808080808081</v>
      </c>
      <c r="F80" s="96">
        <f t="shared" si="3"/>
        <v>109.63855421686748</v>
      </c>
      <c r="GU80" s="54"/>
    </row>
    <row r="81" spans="1:203" ht="20.25" customHeight="1">
      <c r="A81" s="101" t="s">
        <v>28</v>
      </c>
      <c r="B81" s="27">
        <v>87</v>
      </c>
      <c r="C81" s="27">
        <v>80</v>
      </c>
      <c r="D81" s="27">
        <v>88</v>
      </c>
      <c r="E81" s="98">
        <f t="shared" si="2"/>
        <v>1.1494252873563218</v>
      </c>
      <c r="F81" s="96">
        <f t="shared" si="3"/>
        <v>110.00000000000001</v>
      </c>
      <c r="GU81" s="54"/>
    </row>
    <row r="82" spans="1:203" ht="20.25" customHeight="1">
      <c r="A82" s="101" t="s">
        <v>70</v>
      </c>
      <c r="B82" s="27">
        <v>12</v>
      </c>
      <c r="C82" s="27">
        <v>3</v>
      </c>
      <c r="D82" s="27">
        <v>3</v>
      </c>
      <c r="E82" s="98">
        <f t="shared" si="2"/>
        <v>-75</v>
      </c>
      <c r="F82" s="96">
        <f t="shared" si="3"/>
        <v>100</v>
      </c>
      <c r="GU82" s="54"/>
    </row>
    <row r="83" spans="1:203" ht="20.25" customHeight="1">
      <c r="A83" s="101" t="s">
        <v>71</v>
      </c>
      <c r="B83" s="100">
        <f>SUM(B84:B85)</f>
        <v>9</v>
      </c>
      <c r="C83" s="100">
        <f>SUM(C84:C85)</f>
        <v>9</v>
      </c>
      <c r="D83" s="100">
        <f>SUM(D84:D85)</f>
        <v>20</v>
      </c>
      <c r="E83" s="98">
        <f t="shared" si="2"/>
        <v>122.22222222222223</v>
      </c>
      <c r="F83" s="96">
        <f t="shared" si="3"/>
        <v>222.22222222222223</v>
      </c>
      <c r="GU83" s="54"/>
    </row>
    <row r="84" spans="1:203" s="45" customFormat="1" ht="20.25" customHeight="1">
      <c r="A84" s="101" t="s">
        <v>28</v>
      </c>
      <c r="B84" s="27">
        <v>3</v>
      </c>
      <c r="C84" s="27">
        <v>9</v>
      </c>
      <c r="D84" s="27">
        <v>15</v>
      </c>
      <c r="E84" s="98">
        <f t="shared" si="2"/>
        <v>400</v>
      </c>
      <c r="F84" s="96">
        <f t="shared" si="3"/>
        <v>166.66666666666669</v>
      </c>
      <c r="GU84" s="55"/>
    </row>
    <row r="85" spans="1:203" s="45" customFormat="1" ht="20.25" customHeight="1">
      <c r="A85" s="26" t="s">
        <v>29</v>
      </c>
      <c r="B85" s="27">
        <v>6</v>
      </c>
      <c r="C85" s="27"/>
      <c r="D85" s="27">
        <v>5</v>
      </c>
      <c r="E85" s="98">
        <f t="shared" si="2"/>
        <v>-16.666666666666664</v>
      </c>
      <c r="F85" s="96"/>
      <c r="GU85" s="55"/>
    </row>
    <row r="86" spans="1:203" ht="20.25" customHeight="1">
      <c r="A86" s="101" t="s">
        <v>72</v>
      </c>
      <c r="B86" s="100">
        <f>SUM(B87:B89)</f>
        <v>193</v>
      </c>
      <c r="C86" s="100">
        <f>SUM(C87:C89)</f>
        <v>84</v>
      </c>
      <c r="D86" s="100">
        <f>SUM(D87:D89)</f>
        <v>169</v>
      </c>
      <c r="E86" s="98">
        <f t="shared" si="2"/>
        <v>-12.435233160621761</v>
      </c>
      <c r="F86" s="96">
        <f t="shared" si="3"/>
        <v>201.19047619047618</v>
      </c>
      <c r="GU86" s="54"/>
    </row>
    <row r="87" spans="1:203" ht="20.25" customHeight="1">
      <c r="A87" s="101" t="s">
        <v>28</v>
      </c>
      <c r="B87" s="27">
        <v>126</v>
      </c>
      <c r="C87" s="27">
        <v>64</v>
      </c>
      <c r="D87" s="27">
        <v>128</v>
      </c>
      <c r="E87" s="98">
        <f t="shared" si="2"/>
        <v>1.5873015873015872</v>
      </c>
      <c r="F87" s="96">
        <f t="shared" si="3"/>
        <v>200</v>
      </c>
      <c r="GU87" s="54"/>
    </row>
    <row r="88" spans="1:203" ht="20.25" customHeight="1">
      <c r="A88" s="101" t="s">
        <v>29</v>
      </c>
      <c r="B88" s="27">
        <v>38</v>
      </c>
      <c r="C88" s="27">
        <v>20</v>
      </c>
      <c r="D88" s="27">
        <v>28</v>
      </c>
      <c r="E88" s="98">
        <f t="shared" si="2"/>
        <v>-26.31578947368421</v>
      </c>
      <c r="F88" s="96">
        <f t="shared" si="3"/>
        <v>140</v>
      </c>
      <c r="GU88" s="54"/>
    </row>
    <row r="89" spans="1:203" ht="20.25" customHeight="1">
      <c r="A89" s="101" t="s">
        <v>73</v>
      </c>
      <c r="B89" s="27">
        <v>29</v>
      </c>
      <c r="C89" s="27"/>
      <c r="D89" s="27">
        <v>13</v>
      </c>
      <c r="E89" s="98">
        <f t="shared" si="2"/>
        <v>-55.172413793103445</v>
      </c>
      <c r="F89" s="96"/>
      <c r="G89" s="24">
        <v>24</v>
      </c>
      <c r="GU89" s="54"/>
    </row>
    <row r="90" spans="1:203" ht="20.25" customHeight="1">
      <c r="A90" s="101" t="s">
        <v>74</v>
      </c>
      <c r="B90" s="100">
        <f>SUM(B91:B92)</f>
        <v>1041</v>
      </c>
      <c r="C90" s="100">
        <f>SUM(C91:C92)</f>
        <v>831</v>
      </c>
      <c r="D90" s="100">
        <f>SUM(D91:D92)</f>
        <v>1049</v>
      </c>
      <c r="E90" s="98">
        <f t="shared" si="2"/>
        <v>0.7684918347742555</v>
      </c>
      <c r="F90" s="96">
        <f t="shared" si="3"/>
        <v>126.23345367027679</v>
      </c>
      <c r="GU90" s="54"/>
    </row>
    <row r="91" spans="1:203" ht="20.25" customHeight="1">
      <c r="A91" s="101" t="s">
        <v>28</v>
      </c>
      <c r="B91" s="27">
        <v>774</v>
      </c>
      <c r="C91" s="27">
        <v>682</v>
      </c>
      <c r="D91" s="27">
        <v>831</v>
      </c>
      <c r="E91" s="98">
        <f t="shared" si="2"/>
        <v>7.3643410852713185</v>
      </c>
      <c r="F91" s="96">
        <f t="shared" si="3"/>
        <v>121.8475073313783</v>
      </c>
      <c r="GU91" s="54"/>
    </row>
    <row r="92" spans="1:203" ht="20.25" customHeight="1">
      <c r="A92" s="101" t="s">
        <v>29</v>
      </c>
      <c r="B92" s="27">
        <v>267</v>
      </c>
      <c r="C92" s="27">
        <v>149</v>
      </c>
      <c r="D92" s="27">
        <v>218</v>
      </c>
      <c r="E92" s="98">
        <f t="shared" si="2"/>
        <v>-18.352059925093634</v>
      </c>
      <c r="F92" s="96">
        <f t="shared" si="3"/>
        <v>146.30872483221478</v>
      </c>
      <c r="GU92" s="54"/>
    </row>
    <row r="93" spans="1:203" ht="20.25" customHeight="1">
      <c r="A93" s="101" t="s">
        <v>75</v>
      </c>
      <c r="B93" s="100">
        <f>SUM(B94:B97)</f>
        <v>2176</v>
      </c>
      <c r="C93" s="100">
        <f>SUM(C94:C97)</f>
        <v>299</v>
      </c>
      <c r="D93" s="100">
        <f>SUM(D94:D97)</f>
        <v>3268</v>
      </c>
      <c r="E93" s="98">
        <f t="shared" si="2"/>
        <v>50.18382352941176</v>
      </c>
      <c r="F93" s="96">
        <f t="shared" si="3"/>
        <v>1092.9765886287626</v>
      </c>
      <c r="GU93" s="54"/>
    </row>
    <row r="94" spans="1:203" ht="20.25" customHeight="1">
      <c r="A94" s="101" t="s">
        <v>28</v>
      </c>
      <c r="B94" s="27">
        <v>230</v>
      </c>
      <c r="C94" s="27">
        <v>205</v>
      </c>
      <c r="D94" s="27">
        <v>3056</v>
      </c>
      <c r="E94" s="98">
        <f t="shared" si="2"/>
        <v>1228.695652173913</v>
      </c>
      <c r="F94" s="96">
        <f t="shared" si="3"/>
        <v>1490.7317073170732</v>
      </c>
      <c r="GU94" s="54"/>
    </row>
    <row r="95" spans="1:203" ht="20.25" customHeight="1">
      <c r="A95" s="101" t="s">
        <v>29</v>
      </c>
      <c r="B95" s="27">
        <v>1699</v>
      </c>
      <c r="C95" s="27">
        <v>89</v>
      </c>
      <c r="D95" s="27">
        <v>206</v>
      </c>
      <c r="E95" s="98">
        <f t="shared" si="2"/>
        <v>-87.87522071806946</v>
      </c>
      <c r="F95" s="96">
        <f t="shared" si="3"/>
        <v>231.46067415730334</v>
      </c>
      <c r="GU95" s="54"/>
    </row>
    <row r="96" spans="1:203" ht="20.25" customHeight="1">
      <c r="A96" s="101" t="s">
        <v>39</v>
      </c>
      <c r="B96" s="27">
        <v>5</v>
      </c>
      <c r="C96" s="27">
        <v>5</v>
      </c>
      <c r="D96" s="27">
        <v>6</v>
      </c>
      <c r="E96" s="98">
        <f t="shared" si="2"/>
        <v>20</v>
      </c>
      <c r="F96" s="96">
        <f t="shared" si="3"/>
        <v>120</v>
      </c>
      <c r="GU96" s="54"/>
    </row>
    <row r="97" spans="1:203" ht="20.25" customHeight="1">
      <c r="A97" s="101" t="s">
        <v>76</v>
      </c>
      <c r="B97" s="27">
        <v>242</v>
      </c>
      <c r="C97" s="27"/>
      <c r="D97" s="27"/>
      <c r="E97" s="98">
        <f t="shared" si="2"/>
        <v>-100</v>
      </c>
      <c r="F97" s="96"/>
      <c r="G97" s="24">
        <v>240</v>
      </c>
      <c r="GU97" s="54"/>
    </row>
    <row r="98" spans="1:203" ht="20.25" customHeight="1">
      <c r="A98" s="101" t="s">
        <v>77</v>
      </c>
      <c r="B98" s="100">
        <f>SUM(B99:B101)</f>
        <v>257</v>
      </c>
      <c r="C98" s="100">
        <f>SUM(C99:C101)</f>
        <v>72</v>
      </c>
      <c r="D98" s="100">
        <f>SUM(D99:D101)</f>
        <v>284</v>
      </c>
      <c r="E98" s="98">
        <f t="shared" si="2"/>
        <v>10.505836575875486</v>
      </c>
      <c r="F98" s="96">
        <f t="shared" si="3"/>
        <v>394.44444444444446</v>
      </c>
      <c r="GU98" s="54"/>
    </row>
    <row r="99" spans="1:203" ht="20.25" customHeight="1">
      <c r="A99" s="101" t="s">
        <v>28</v>
      </c>
      <c r="B99" s="27">
        <v>74</v>
      </c>
      <c r="C99" s="27">
        <v>57</v>
      </c>
      <c r="D99" s="27">
        <v>66</v>
      </c>
      <c r="E99" s="98">
        <f t="shared" si="2"/>
        <v>-10.81081081081081</v>
      </c>
      <c r="F99" s="96">
        <f t="shared" si="3"/>
        <v>115.78947368421053</v>
      </c>
      <c r="GU99" s="54"/>
    </row>
    <row r="100" spans="1:203" ht="20.25" customHeight="1">
      <c r="A100" s="101" t="s">
        <v>29</v>
      </c>
      <c r="B100" s="27">
        <v>167</v>
      </c>
      <c r="C100" s="27"/>
      <c r="D100" s="27">
        <v>201</v>
      </c>
      <c r="E100" s="98">
        <f t="shared" si="2"/>
        <v>20.35928143712575</v>
      </c>
      <c r="F100" s="96"/>
      <c r="GU100" s="54"/>
    </row>
    <row r="101" spans="1:203" ht="20.25" customHeight="1">
      <c r="A101" s="101" t="s">
        <v>39</v>
      </c>
      <c r="B101" s="27">
        <v>16</v>
      </c>
      <c r="C101" s="27">
        <v>15</v>
      </c>
      <c r="D101" s="27">
        <v>17</v>
      </c>
      <c r="E101" s="98">
        <f t="shared" si="2"/>
        <v>6.25</v>
      </c>
      <c r="F101" s="96">
        <f t="shared" si="3"/>
        <v>113.33333333333333</v>
      </c>
      <c r="GU101" s="54"/>
    </row>
    <row r="102" spans="1:203" ht="20.25" customHeight="1">
      <c r="A102" s="101" t="s">
        <v>78</v>
      </c>
      <c r="B102" s="100">
        <f>SUM(B103:B104)</f>
        <v>31</v>
      </c>
      <c r="C102" s="100">
        <f>SUM(C103:C104)</f>
        <v>35</v>
      </c>
      <c r="D102" s="100">
        <f>SUM(D103:D104)</f>
        <v>44</v>
      </c>
      <c r="E102" s="98">
        <f t="shared" si="2"/>
        <v>41.935483870967744</v>
      </c>
      <c r="F102" s="96">
        <f t="shared" si="3"/>
        <v>125.71428571428571</v>
      </c>
      <c r="GU102" s="54"/>
    </row>
    <row r="103" spans="1:203" ht="20.25" customHeight="1">
      <c r="A103" s="101" t="s">
        <v>28</v>
      </c>
      <c r="B103" s="27">
        <v>26</v>
      </c>
      <c r="C103" s="27">
        <v>29</v>
      </c>
      <c r="D103" s="27">
        <v>28</v>
      </c>
      <c r="E103" s="98">
        <f t="shared" si="2"/>
        <v>7.6923076923076925</v>
      </c>
      <c r="F103" s="96">
        <f t="shared" si="3"/>
        <v>96.55172413793103</v>
      </c>
      <c r="GU103" s="54"/>
    </row>
    <row r="104" spans="1:203" ht="20.25" customHeight="1">
      <c r="A104" s="101" t="s">
        <v>29</v>
      </c>
      <c r="B104" s="27">
        <v>5</v>
      </c>
      <c r="C104" s="27">
        <v>6</v>
      </c>
      <c r="D104" s="27">
        <v>16</v>
      </c>
      <c r="E104" s="98">
        <f t="shared" si="2"/>
        <v>220.00000000000003</v>
      </c>
      <c r="F104" s="96">
        <f t="shared" si="3"/>
        <v>266.66666666666663</v>
      </c>
      <c r="GU104" s="54"/>
    </row>
    <row r="105" spans="1:203" ht="20.25" customHeight="1">
      <c r="A105" s="101" t="s">
        <v>79</v>
      </c>
      <c r="B105" s="100">
        <f>B106</f>
        <v>57</v>
      </c>
      <c r="C105" s="100">
        <f>C106</f>
        <v>20</v>
      </c>
      <c r="D105" s="100">
        <f>D106</f>
        <v>30</v>
      </c>
      <c r="E105" s="98">
        <f t="shared" si="2"/>
        <v>-47.368421052631575</v>
      </c>
      <c r="F105" s="96">
        <f t="shared" si="3"/>
        <v>150</v>
      </c>
      <c r="GU105" s="54"/>
    </row>
    <row r="106" spans="1:203" ht="20.25" customHeight="1">
      <c r="A106" s="101" t="s">
        <v>80</v>
      </c>
      <c r="B106" s="100">
        <f>SUM(B107:B108)</f>
        <v>57</v>
      </c>
      <c r="C106" s="100">
        <f>SUM(C107:C108)</f>
        <v>20</v>
      </c>
      <c r="D106" s="100">
        <f>SUM(D107:D108)</f>
        <v>30</v>
      </c>
      <c r="E106" s="98">
        <f t="shared" si="2"/>
        <v>-47.368421052631575</v>
      </c>
      <c r="F106" s="96">
        <f t="shared" si="3"/>
        <v>150</v>
      </c>
      <c r="GU106" s="54"/>
    </row>
    <row r="107" spans="1:203" ht="20.25" customHeight="1">
      <c r="A107" s="101" t="s">
        <v>81</v>
      </c>
      <c r="B107" s="27">
        <v>25</v>
      </c>
      <c r="C107" s="27">
        <v>20</v>
      </c>
      <c r="D107" s="27">
        <v>20</v>
      </c>
      <c r="E107" s="98">
        <f t="shared" si="2"/>
        <v>-20</v>
      </c>
      <c r="F107" s="96">
        <f t="shared" si="3"/>
        <v>100</v>
      </c>
      <c r="GU107" s="54"/>
    </row>
    <row r="108" spans="1:203" ht="20.25" customHeight="1">
      <c r="A108" s="101" t="s">
        <v>82</v>
      </c>
      <c r="B108" s="27">
        <v>32</v>
      </c>
      <c r="C108" s="27"/>
      <c r="D108" s="27">
        <v>10</v>
      </c>
      <c r="E108" s="98">
        <f t="shared" si="2"/>
        <v>-68.75</v>
      </c>
      <c r="F108" s="96"/>
      <c r="GU108" s="54"/>
    </row>
    <row r="109" spans="1:203" ht="20.25" customHeight="1">
      <c r="A109" s="101" t="s">
        <v>83</v>
      </c>
      <c r="B109" s="99">
        <f>B110+B113+B123+B126+B129+B137</f>
        <v>8871</v>
      </c>
      <c r="C109" s="99">
        <f>C110+C113+C123+C126+C129+C137</f>
        <v>4947</v>
      </c>
      <c r="D109" s="99">
        <f>D110+D113+D123+D126+D129+D137</f>
        <v>8943</v>
      </c>
      <c r="E109" s="98">
        <f t="shared" si="2"/>
        <v>0.8116334122421373</v>
      </c>
      <c r="F109" s="96">
        <f t="shared" si="3"/>
        <v>180.77622801697999</v>
      </c>
      <c r="GU109" s="54"/>
    </row>
    <row r="110" spans="1:203" ht="20.25" customHeight="1">
      <c r="A110" s="101" t="s">
        <v>84</v>
      </c>
      <c r="B110" s="100">
        <f>B111+B112</f>
        <v>517</v>
      </c>
      <c r="C110" s="100">
        <f>C111+C112</f>
        <v>289</v>
      </c>
      <c r="D110" s="100">
        <f>D111+D112</f>
        <v>357</v>
      </c>
      <c r="E110" s="98">
        <f t="shared" si="2"/>
        <v>-30.947775628626694</v>
      </c>
      <c r="F110" s="96">
        <f t="shared" si="3"/>
        <v>123.52941176470588</v>
      </c>
      <c r="GU110" s="54"/>
    </row>
    <row r="111" spans="1:203" ht="20.25" customHeight="1">
      <c r="A111" s="101" t="s">
        <v>85</v>
      </c>
      <c r="B111" s="27">
        <v>496</v>
      </c>
      <c r="C111" s="27">
        <v>272</v>
      </c>
      <c r="D111" s="27">
        <v>311</v>
      </c>
      <c r="E111" s="98">
        <f t="shared" si="2"/>
        <v>-37.29838709677419</v>
      </c>
      <c r="F111" s="96">
        <f t="shared" si="3"/>
        <v>114.33823529411764</v>
      </c>
      <c r="G111" s="24">
        <v>100</v>
      </c>
      <c r="GU111" s="54"/>
    </row>
    <row r="112" spans="1:203" ht="20.25" customHeight="1">
      <c r="A112" s="101" t="s">
        <v>86</v>
      </c>
      <c r="B112" s="27">
        <v>21</v>
      </c>
      <c r="C112" s="27">
        <v>17</v>
      </c>
      <c r="D112" s="27">
        <v>46</v>
      </c>
      <c r="E112" s="98">
        <f t="shared" si="2"/>
        <v>119.04761904761905</v>
      </c>
      <c r="F112" s="96">
        <f t="shared" si="3"/>
        <v>270.5882352941177</v>
      </c>
      <c r="GU112" s="54"/>
    </row>
    <row r="113" spans="1:203" ht="20.25" customHeight="1">
      <c r="A113" s="101" t="s">
        <v>87</v>
      </c>
      <c r="B113" s="99">
        <f>SUM(B114:B122)</f>
        <v>5672</v>
      </c>
      <c r="C113" s="99">
        <f>SUM(C114:C122)</f>
        <v>4247</v>
      </c>
      <c r="D113" s="99">
        <f>SUM(D114:D122)</f>
        <v>6218</v>
      </c>
      <c r="E113" s="98">
        <f t="shared" si="2"/>
        <v>9.6262341325811</v>
      </c>
      <c r="F113" s="96">
        <f t="shared" si="3"/>
        <v>146.40923004473748</v>
      </c>
      <c r="GU113" s="54"/>
    </row>
    <row r="114" spans="1:203" ht="20.25" customHeight="1">
      <c r="A114" s="101" t="s">
        <v>28</v>
      </c>
      <c r="B114" s="27">
        <v>2855</v>
      </c>
      <c r="C114" s="27">
        <v>2666</v>
      </c>
      <c r="D114" s="27">
        <v>3539</v>
      </c>
      <c r="E114" s="98">
        <f t="shared" si="2"/>
        <v>23.95796847635727</v>
      </c>
      <c r="F114" s="96">
        <f t="shared" si="3"/>
        <v>132.7456864216054</v>
      </c>
      <c r="GU114" s="54"/>
    </row>
    <row r="115" spans="1:203" ht="20.25" customHeight="1">
      <c r="A115" s="101" t="s">
        <v>29</v>
      </c>
      <c r="B115" s="27">
        <v>1860</v>
      </c>
      <c r="C115" s="27">
        <v>1114</v>
      </c>
      <c r="D115" s="27">
        <v>1620</v>
      </c>
      <c r="E115" s="98">
        <f t="shared" si="2"/>
        <v>-12.903225806451612</v>
      </c>
      <c r="F115" s="96">
        <f t="shared" si="3"/>
        <v>145.42190305206464</v>
      </c>
      <c r="G115" s="24">
        <v>1042</v>
      </c>
      <c r="GU115" s="54"/>
    </row>
    <row r="116" spans="1:203" ht="20.25" customHeight="1">
      <c r="A116" s="101" t="s">
        <v>88</v>
      </c>
      <c r="B116" s="27">
        <v>276</v>
      </c>
      <c r="C116" s="27">
        <v>276</v>
      </c>
      <c r="D116" s="27">
        <v>276</v>
      </c>
      <c r="E116" s="98">
        <f t="shared" si="2"/>
        <v>0</v>
      </c>
      <c r="F116" s="96">
        <f t="shared" si="3"/>
        <v>100</v>
      </c>
      <c r="GU116" s="54"/>
    </row>
    <row r="117" spans="1:203" ht="20.25" customHeight="1">
      <c r="A117" s="101" t="s">
        <v>89</v>
      </c>
      <c r="B117" s="27"/>
      <c r="C117" s="27"/>
      <c r="D117" s="27">
        <v>20</v>
      </c>
      <c r="E117" s="98"/>
      <c r="F117" s="96"/>
      <c r="GU117" s="54"/>
    </row>
    <row r="118" spans="1:203" ht="20.25" customHeight="1">
      <c r="A118" s="101" t="s">
        <v>90</v>
      </c>
      <c r="B118" s="27">
        <v>569</v>
      </c>
      <c r="C118" s="27">
        <v>86</v>
      </c>
      <c r="D118" s="27">
        <v>626</v>
      </c>
      <c r="E118" s="98">
        <f t="shared" si="2"/>
        <v>10.017574692442881</v>
      </c>
      <c r="F118" s="96">
        <f t="shared" si="3"/>
        <v>727.906976744186</v>
      </c>
      <c r="G118" s="24">
        <v>50</v>
      </c>
      <c r="GU118" s="54"/>
    </row>
    <row r="119" spans="1:203" ht="20.25" customHeight="1">
      <c r="A119" s="101" t="s">
        <v>91</v>
      </c>
      <c r="B119" s="27"/>
      <c r="C119" s="27"/>
      <c r="D119" s="27"/>
      <c r="E119" s="98"/>
      <c r="F119" s="96"/>
      <c r="GU119" s="54"/>
    </row>
    <row r="120" spans="1:203" ht="20.25" customHeight="1">
      <c r="A120" s="101" t="s">
        <v>92</v>
      </c>
      <c r="B120" s="27">
        <v>10</v>
      </c>
      <c r="C120" s="27"/>
      <c r="D120" s="27"/>
      <c r="E120" s="98">
        <f t="shared" si="2"/>
        <v>-100</v>
      </c>
      <c r="F120" s="96"/>
      <c r="GU120" s="54"/>
    </row>
    <row r="121" spans="1:203" ht="20.25" customHeight="1">
      <c r="A121" s="101" t="s">
        <v>93</v>
      </c>
      <c r="B121" s="27">
        <v>12</v>
      </c>
      <c r="C121" s="27">
        <v>10</v>
      </c>
      <c r="D121" s="27">
        <v>14</v>
      </c>
      <c r="E121" s="98">
        <f t="shared" si="2"/>
        <v>16.666666666666664</v>
      </c>
      <c r="F121" s="96">
        <f t="shared" si="3"/>
        <v>140</v>
      </c>
      <c r="GU121" s="54"/>
    </row>
    <row r="122" spans="1:203" ht="20.25" customHeight="1">
      <c r="A122" s="101" t="s">
        <v>94</v>
      </c>
      <c r="B122" s="27">
        <v>90</v>
      </c>
      <c r="C122" s="27">
        <v>95</v>
      </c>
      <c r="D122" s="27">
        <v>123</v>
      </c>
      <c r="E122" s="98">
        <f t="shared" si="2"/>
        <v>36.666666666666664</v>
      </c>
      <c r="F122" s="96">
        <f t="shared" si="3"/>
        <v>129.47368421052633</v>
      </c>
      <c r="GU122" s="54"/>
    </row>
    <row r="123" spans="1:203" ht="20.25" customHeight="1">
      <c r="A123" s="101" t="s">
        <v>95</v>
      </c>
      <c r="B123" s="100">
        <f>SUM(B124:B125)</f>
        <v>925</v>
      </c>
      <c r="C123" s="100">
        <f>SUM(C124:C125)</f>
        <v>0</v>
      </c>
      <c r="D123" s="100">
        <f>SUM(D124:D125)</f>
        <v>108</v>
      </c>
      <c r="E123" s="98">
        <f t="shared" si="2"/>
        <v>-88.32432432432432</v>
      </c>
      <c r="F123" s="96"/>
      <c r="GU123" s="54"/>
    </row>
    <row r="124" spans="1:203" ht="20.25" customHeight="1">
      <c r="A124" s="101" t="s">
        <v>28</v>
      </c>
      <c r="B124" s="27">
        <v>515</v>
      </c>
      <c r="C124" s="27"/>
      <c r="D124" s="27">
        <v>108</v>
      </c>
      <c r="E124" s="98">
        <f t="shared" si="2"/>
        <v>-79.02912621359224</v>
      </c>
      <c r="F124" s="96"/>
      <c r="GU124" s="54"/>
    </row>
    <row r="125" spans="1:203" ht="20.25" customHeight="1">
      <c r="A125" s="101" t="s">
        <v>29</v>
      </c>
      <c r="B125" s="27">
        <v>410</v>
      </c>
      <c r="C125" s="27"/>
      <c r="D125" s="27"/>
      <c r="E125" s="98">
        <f t="shared" si="2"/>
        <v>-100</v>
      </c>
      <c r="F125" s="96"/>
      <c r="G125" s="24">
        <v>195</v>
      </c>
      <c r="GU125" s="54"/>
    </row>
    <row r="126" spans="1:203" ht="20.25" customHeight="1">
      <c r="A126" s="101" t="s">
        <v>96</v>
      </c>
      <c r="B126" s="100">
        <f>SUM(B127:B128)</f>
        <v>1191</v>
      </c>
      <c r="C126" s="100">
        <f>SUM(C127:C128)</f>
        <v>0</v>
      </c>
      <c r="D126" s="100">
        <f>SUM(D127:D128)</f>
        <v>848</v>
      </c>
      <c r="E126" s="98">
        <f t="shared" si="2"/>
        <v>-28.79932829554996</v>
      </c>
      <c r="F126" s="96"/>
      <c r="GU126" s="54"/>
    </row>
    <row r="127" spans="1:203" ht="20.25" customHeight="1">
      <c r="A127" s="101" t="s">
        <v>28</v>
      </c>
      <c r="B127" s="27">
        <v>702</v>
      </c>
      <c r="C127" s="27"/>
      <c r="D127" s="27">
        <v>178</v>
      </c>
      <c r="E127" s="98">
        <f t="shared" si="2"/>
        <v>-74.64387464387464</v>
      </c>
      <c r="F127" s="96"/>
      <c r="GU127" s="54"/>
    </row>
    <row r="128" spans="1:203" ht="20.25" customHeight="1">
      <c r="A128" s="101" t="s">
        <v>29</v>
      </c>
      <c r="B128" s="27">
        <v>489</v>
      </c>
      <c r="C128" s="27"/>
      <c r="D128" s="27">
        <v>670</v>
      </c>
      <c r="E128" s="98">
        <f t="shared" si="2"/>
        <v>37.01431492842536</v>
      </c>
      <c r="F128" s="96"/>
      <c r="G128" s="24">
        <v>289</v>
      </c>
      <c r="GU128" s="54"/>
    </row>
    <row r="129" spans="1:203" ht="20.25" customHeight="1">
      <c r="A129" s="101" t="s">
        <v>97</v>
      </c>
      <c r="B129" s="100">
        <f>SUM(B130:B136)</f>
        <v>566</v>
      </c>
      <c r="C129" s="100">
        <f>SUM(C130:C136)</f>
        <v>411</v>
      </c>
      <c r="D129" s="100">
        <f>SUM(D130:D136)</f>
        <v>637</v>
      </c>
      <c r="E129" s="98">
        <f t="shared" si="2"/>
        <v>12.54416961130742</v>
      </c>
      <c r="F129" s="96">
        <f t="shared" si="3"/>
        <v>154.98783454987836</v>
      </c>
      <c r="GU129" s="54"/>
    </row>
    <row r="130" spans="1:203" ht="20.25" customHeight="1">
      <c r="A130" s="101" t="s">
        <v>28</v>
      </c>
      <c r="B130" s="27">
        <v>363</v>
      </c>
      <c r="C130" s="27">
        <v>335</v>
      </c>
      <c r="D130" s="27">
        <v>462</v>
      </c>
      <c r="E130" s="98">
        <f t="shared" si="2"/>
        <v>27.27272727272727</v>
      </c>
      <c r="F130" s="96">
        <f t="shared" si="3"/>
        <v>137.91044776119404</v>
      </c>
      <c r="GU130" s="54"/>
    </row>
    <row r="131" spans="1:203" ht="28.5" customHeight="1">
      <c r="A131" s="101" t="s">
        <v>29</v>
      </c>
      <c r="B131" s="27">
        <v>121</v>
      </c>
      <c r="C131" s="27">
        <v>46</v>
      </c>
      <c r="D131" s="27">
        <v>121</v>
      </c>
      <c r="E131" s="98">
        <f t="shared" si="2"/>
        <v>0</v>
      </c>
      <c r="F131" s="96">
        <f t="shared" si="3"/>
        <v>263.04347826086956</v>
      </c>
      <c r="G131" s="24">
        <v>45</v>
      </c>
      <c r="GU131" s="54"/>
    </row>
    <row r="132" spans="1:203" ht="20.25" customHeight="1">
      <c r="A132" s="101" t="s">
        <v>98</v>
      </c>
      <c r="B132" s="27">
        <v>5</v>
      </c>
      <c r="C132" s="27"/>
      <c r="D132" s="27"/>
      <c r="E132" s="98">
        <f t="shared" si="2"/>
        <v>-100</v>
      </c>
      <c r="F132" s="96"/>
      <c r="GU132" s="54"/>
    </row>
    <row r="133" spans="1:203" ht="20.25" customHeight="1">
      <c r="A133" s="101" t="s">
        <v>99</v>
      </c>
      <c r="B133" s="27">
        <v>43</v>
      </c>
      <c r="C133" s="27">
        <v>3</v>
      </c>
      <c r="D133" s="27">
        <v>3</v>
      </c>
      <c r="E133" s="98">
        <f t="shared" si="2"/>
        <v>-93.02325581395348</v>
      </c>
      <c r="F133" s="96">
        <f t="shared" si="3"/>
        <v>100</v>
      </c>
      <c r="GU133" s="54"/>
    </row>
    <row r="134" spans="1:203" ht="20.25" customHeight="1">
      <c r="A134" s="101" t="s">
        <v>100</v>
      </c>
      <c r="B134" s="27">
        <v>5</v>
      </c>
      <c r="C134" s="27"/>
      <c r="D134" s="27">
        <v>38</v>
      </c>
      <c r="E134" s="98">
        <f aca="true" t="shared" si="4" ref="E134:E197">(D134-B134)/B134*100</f>
        <v>660</v>
      </c>
      <c r="F134" s="96"/>
      <c r="G134" s="24">
        <v>5</v>
      </c>
      <c r="GU134" s="54"/>
    </row>
    <row r="135" spans="1:203" ht="20.25" customHeight="1">
      <c r="A135" s="101" t="s">
        <v>39</v>
      </c>
      <c r="B135" s="27">
        <v>29</v>
      </c>
      <c r="C135" s="27">
        <v>27</v>
      </c>
      <c r="D135" s="27">
        <v>1</v>
      </c>
      <c r="E135" s="98">
        <f t="shared" si="4"/>
        <v>-96.55172413793103</v>
      </c>
      <c r="F135" s="96">
        <f aca="true" t="shared" si="5" ref="F135:F197">D135/C135*100</f>
        <v>3.7037037037037033</v>
      </c>
      <c r="GU135" s="54"/>
    </row>
    <row r="136" spans="1:203" ht="20.25" customHeight="1">
      <c r="A136" s="168" t="s">
        <v>573</v>
      </c>
      <c r="B136" s="27"/>
      <c r="C136" s="27"/>
      <c r="D136" s="27">
        <v>12</v>
      </c>
      <c r="E136" s="98"/>
      <c r="F136" s="96"/>
      <c r="GU136" s="54"/>
    </row>
    <row r="137" spans="1:203" ht="20.25" customHeight="1">
      <c r="A137" s="168" t="s">
        <v>575</v>
      </c>
      <c r="B137" s="27">
        <f>B138</f>
        <v>0</v>
      </c>
      <c r="C137" s="27">
        <f>C138</f>
        <v>0</v>
      </c>
      <c r="D137" s="27">
        <f>D138</f>
        <v>775</v>
      </c>
      <c r="E137" s="98"/>
      <c r="F137" s="96"/>
      <c r="GU137" s="54"/>
    </row>
    <row r="138" spans="1:203" ht="20.25" customHeight="1">
      <c r="A138" s="168" t="s">
        <v>574</v>
      </c>
      <c r="B138" s="27"/>
      <c r="C138" s="27"/>
      <c r="D138" s="27">
        <v>775</v>
      </c>
      <c r="E138" s="98"/>
      <c r="F138" s="96"/>
      <c r="GU138" s="54"/>
    </row>
    <row r="139" spans="1:203" ht="20.25" customHeight="1">
      <c r="A139" s="101" t="s">
        <v>101</v>
      </c>
      <c r="B139" s="99">
        <f>B140+B144+B151+B154+B156+B159+B162</f>
        <v>31745</v>
      </c>
      <c r="C139" s="99">
        <f>C140+C144+C151+C154+C156+C159+C162</f>
        <v>21991</v>
      </c>
      <c r="D139" s="99">
        <f>D140+D144+D151+D154+D156+D159+D162</f>
        <v>28344</v>
      </c>
      <c r="E139" s="98">
        <f t="shared" si="4"/>
        <v>-10.713498188691133</v>
      </c>
      <c r="F139" s="96">
        <f t="shared" si="5"/>
        <v>128.88909099176936</v>
      </c>
      <c r="GU139" s="54"/>
    </row>
    <row r="140" spans="1:203" ht="20.25" customHeight="1">
      <c r="A140" s="101" t="s">
        <v>102</v>
      </c>
      <c r="B140" s="100">
        <f>SUM(B141:B142)</f>
        <v>96</v>
      </c>
      <c r="C140" s="100">
        <f>SUM(C141:C142)</f>
        <v>102</v>
      </c>
      <c r="D140" s="100">
        <f>SUM(D141:D143)</f>
        <v>149</v>
      </c>
      <c r="E140" s="98">
        <f t="shared" si="4"/>
        <v>55.208333333333336</v>
      </c>
      <c r="F140" s="96">
        <f t="shared" si="5"/>
        <v>146.078431372549</v>
      </c>
      <c r="GU140" s="54"/>
    </row>
    <row r="141" spans="1:203" ht="20.25" customHeight="1">
      <c r="A141" s="101" t="s">
        <v>28</v>
      </c>
      <c r="B141" s="27">
        <v>96</v>
      </c>
      <c r="C141" s="27">
        <v>102</v>
      </c>
      <c r="D141" s="27">
        <v>146</v>
      </c>
      <c r="E141" s="98">
        <f t="shared" si="4"/>
        <v>52.083333333333336</v>
      </c>
      <c r="F141" s="96">
        <f t="shared" si="5"/>
        <v>143.13725490196077</v>
      </c>
      <c r="GU141" s="54"/>
    </row>
    <row r="142" spans="1:203" ht="20.25" customHeight="1">
      <c r="A142" s="101" t="s">
        <v>29</v>
      </c>
      <c r="B142" s="27"/>
      <c r="C142" s="27"/>
      <c r="D142" s="27"/>
      <c r="E142" s="98"/>
      <c r="F142" s="96"/>
      <c r="GU142" s="54"/>
    </row>
    <row r="143" spans="1:203" ht="20.25" customHeight="1">
      <c r="A143" s="168" t="s">
        <v>576</v>
      </c>
      <c r="B143" s="27"/>
      <c r="C143" s="27"/>
      <c r="D143" s="27">
        <v>3</v>
      </c>
      <c r="E143" s="98"/>
      <c r="F143" s="96"/>
      <c r="GU143" s="54"/>
    </row>
    <row r="144" spans="1:203" ht="20.25" customHeight="1">
      <c r="A144" s="101" t="s">
        <v>103</v>
      </c>
      <c r="B144" s="99">
        <f>SUM(B145:B150)</f>
        <v>29095</v>
      </c>
      <c r="C144" s="99">
        <f>SUM(C145:C150)</f>
        <v>19912</v>
      </c>
      <c r="D144" s="99">
        <f>SUM(D145:D150)</f>
        <v>25562</v>
      </c>
      <c r="E144" s="98">
        <f t="shared" si="4"/>
        <v>-12.142979893452484</v>
      </c>
      <c r="F144" s="96">
        <f t="shared" si="5"/>
        <v>128.37484933708316</v>
      </c>
      <c r="GU144" s="54"/>
    </row>
    <row r="145" spans="1:203" ht="20.25" customHeight="1">
      <c r="A145" s="101" t="s">
        <v>104</v>
      </c>
      <c r="B145" s="27">
        <v>809</v>
      </c>
      <c r="C145" s="27">
        <v>411</v>
      </c>
      <c r="D145" s="27">
        <v>928</v>
      </c>
      <c r="E145" s="98">
        <f t="shared" si="4"/>
        <v>14.709517923362176</v>
      </c>
      <c r="F145" s="96">
        <f t="shared" si="5"/>
        <v>225.79075425790754</v>
      </c>
      <c r="G145" s="24">
        <v>131</v>
      </c>
      <c r="GU145" s="54"/>
    </row>
    <row r="146" spans="1:203" ht="20.25" customHeight="1">
      <c r="A146" s="101" t="s">
        <v>105</v>
      </c>
      <c r="B146" s="27">
        <v>12629</v>
      </c>
      <c r="C146" s="27">
        <v>8551</v>
      </c>
      <c r="D146" s="27">
        <v>9995</v>
      </c>
      <c r="E146" s="98">
        <f t="shared" si="4"/>
        <v>-20.856758254810355</v>
      </c>
      <c r="F146" s="96">
        <f t="shared" si="5"/>
        <v>116.88691381125014</v>
      </c>
      <c r="G146" s="24">
        <v>2572</v>
      </c>
      <c r="GU146" s="54"/>
    </row>
    <row r="147" spans="1:203" ht="20.25" customHeight="1">
      <c r="A147" s="101" t="s">
        <v>106</v>
      </c>
      <c r="B147" s="27">
        <v>7034</v>
      </c>
      <c r="C147" s="27">
        <v>5924</v>
      </c>
      <c r="D147" s="27">
        <v>6936</v>
      </c>
      <c r="E147" s="98">
        <f t="shared" si="4"/>
        <v>-1.3932328689223772</v>
      </c>
      <c r="F147" s="96">
        <f t="shared" si="5"/>
        <v>117.08305199189736</v>
      </c>
      <c r="G147" s="24">
        <v>357</v>
      </c>
      <c r="GU147" s="54"/>
    </row>
    <row r="148" spans="1:203" ht="20.25" customHeight="1">
      <c r="A148" s="101" t="s">
        <v>107</v>
      </c>
      <c r="B148" s="27">
        <v>3139</v>
      </c>
      <c r="C148" s="27">
        <v>2671</v>
      </c>
      <c r="D148" s="27">
        <v>4084</v>
      </c>
      <c r="E148" s="98">
        <f t="shared" si="4"/>
        <v>30.105129021981526</v>
      </c>
      <c r="F148" s="96">
        <f t="shared" si="5"/>
        <v>152.90153500561587</v>
      </c>
      <c r="G148" s="24">
        <v>32</v>
      </c>
      <c r="GU148" s="54"/>
    </row>
    <row r="149" spans="1:203" ht="20.25" customHeight="1">
      <c r="A149" s="101" t="s">
        <v>108</v>
      </c>
      <c r="B149" s="27"/>
      <c r="C149" s="27"/>
      <c r="D149" s="27"/>
      <c r="E149" s="98"/>
      <c r="F149" s="96"/>
      <c r="GU149" s="54"/>
    </row>
    <row r="150" spans="1:203" ht="20.25" customHeight="1">
      <c r="A150" s="101" t="s">
        <v>109</v>
      </c>
      <c r="B150" s="27">
        <v>5484</v>
      </c>
      <c r="C150" s="27">
        <v>2355</v>
      </c>
      <c r="D150" s="27">
        <v>3619</v>
      </c>
      <c r="E150" s="98">
        <f t="shared" si="4"/>
        <v>-34.00802334062728</v>
      </c>
      <c r="F150" s="96">
        <f t="shared" si="5"/>
        <v>153.67303609341826</v>
      </c>
      <c r="G150" s="24">
        <v>5135</v>
      </c>
      <c r="GU150" s="54"/>
    </row>
    <row r="151" spans="1:203" ht="20.25" customHeight="1">
      <c r="A151" s="101" t="s">
        <v>110</v>
      </c>
      <c r="B151" s="99">
        <f>SUM(B152:B153)</f>
        <v>1018</v>
      </c>
      <c r="C151" s="99">
        <f>SUM(C152:C153)</f>
        <v>558</v>
      </c>
      <c r="D151" s="99">
        <f>SUM(D152:D153)</f>
        <v>969</v>
      </c>
      <c r="E151" s="98">
        <f t="shared" si="4"/>
        <v>-4.81335952848723</v>
      </c>
      <c r="F151" s="96">
        <f t="shared" si="5"/>
        <v>173.65591397849462</v>
      </c>
      <c r="GU151" s="54"/>
    </row>
    <row r="152" spans="1:203" ht="20.25" customHeight="1">
      <c r="A152" s="101" t="s">
        <v>111</v>
      </c>
      <c r="B152" s="27">
        <v>1018</v>
      </c>
      <c r="C152" s="27">
        <v>558</v>
      </c>
      <c r="D152" s="27">
        <v>943</v>
      </c>
      <c r="E152" s="98">
        <f t="shared" si="4"/>
        <v>-7.367387033398821</v>
      </c>
      <c r="F152" s="96">
        <f t="shared" si="5"/>
        <v>168.9964157706093</v>
      </c>
      <c r="G152" s="24">
        <v>170</v>
      </c>
      <c r="GU152" s="54"/>
    </row>
    <row r="153" spans="1:203" ht="20.25" customHeight="1">
      <c r="A153" s="168" t="s">
        <v>577</v>
      </c>
      <c r="B153" s="27"/>
      <c r="C153" s="27"/>
      <c r="D153" s="27">
        <v>26</v>
      </c>
      <c r="E153" s="98"/>
      <c r="F153" s="96"/>
      <c r="GU153" s="54"/>
    </row>
    <row r="154" spans="1:203" ht="20.25" customHeight="1">
      <c r="A154" s="101" t="s">
        <v>112</v>
      </c>
      <c r="B154" s="99">
        <f>B155</f>
        <v>185</v>
      </c>
      <c r="C154" s="99">
        <f>C155</f>
        <v>87</v>
      </c>
      <c r="D154" s="99">
        <f>D155</f>
        <v>108</v>
      </c>
      <c r="E154" s="98">
        <f t="shared" si="4"/>
        <v>-41.62162162162162</v>
      </c>
      <c r="F154" s="96">
        <f t="shared" si="5"/>
        <v>124.13793103448276</v>
      </c>
      <c r="GU154" s="54"/>
    </row>
    <row r="155" spans="1:203" ht="20.25" customHeight="1">
      <c r="A155" s="101" t="s">
        <v>113</v>
      </c>
      <c r="B155" s="27">
        <v>185</v>
      </c>
      <c r="C155" s="27">
        <v>87</v>
      </c>
      <c r="D155" s="27">
        <v>108</v>
      </c>
      <c r="E155" s="98">
        <f t="shared" si="4"/>
        <v>-41.62162162162162</v>
      </c>
      <c r="F155" s="96">
        <f t="shared" si="5"/>
        <v>124.13793103448276</v>
      </c>
      <c r="G155" s="24">
        <v>23</v>
      </c>
      <c r="GU155" s="54"/>
    </row>
    <row r="156" spans="1:203" ht="20.25" customHeight="1">
      <c r="A156" s="101" t="s">
        <v>114</v>
      </c>
      <c r="B156" s="99">
        <f>SUM(B157:B158)</f>
        <v>542</v>
      </c>
      <c r="C156" s="99">
        <f>SUM(C157:C158)</f>
        <v>418</v>
      </c>
      <c r="D156" s="99">
        <f>SUM(D157:D158)</f>
        <v>496</v>
      </c>
      <c r="E156" s="98">
        <f t="shared" si="4"/>
        <v>-8.487084870848708</v>
      </c>
      <c r="F156" s="96">
        <f t="shared" si="5"/>
        <v>118.6602870813397</v>
      </c>
      <c r="GU156" s="54"/>
    </row>
    <row r="157" spans="1:203" ht="20.25" customHeight="1">
      <c r="A157" s="101" t="s">
        <v>115</v>
      </c>
      <c r="B157" s="27">
        <v>443</v>
      </c>
      <c r="C157" s="27">
        <v>372</v>
      </c>
      <c r="D157" s="27">
        <v>445</v>
      </c>
      <c r="E157" s="98">
        <f t="shared" si="4"/>
        <v>0.4514672686230248</v>
      </c>
      <c r="F157" s="96">
        <f t="shared" si="5"/>
        <v>119.6236559139785</v>
      </c>
      <c r="GU157" s="54"/>
    </row>
    <row r="158" spans="1:203" ht="20.25" customHeight="1">
      <c r="A158" s="101" t="s">
        <v>116</v>
      </c>
      <c r="B158" s="27">
        <v>99</v>
      </c>
      <c r="C158" s="27">
        <v>46</v>
      </c>
      <c r="D158" s="27">
        <v>51</v>
      </c>
      <c r="E158" s="98">
        <f t="shared" si="4"/>
        <v>-48.484848484848484</v>
      </c>
      <c r="F158" s="96">
        <f t="shared" si="5"/>
        <v>110.86956521739131</v>
      </c>
      <c r="GU158" s="54"/>
    </row>
    <row r="159" spans="1:203" ht="20.25" customHeight="1">
      <c r="A159" s="101" t="s">
        <v>117</v>
      </c>
      <c r="B159" s="99">
        <f>SUM(B160:B161)</f>
        <v>738</v>
      </c>
      <c r="C159" s="99">
        <f>SUM(C160:C161)</f>
        <v>843</v>
      </c>
      <c r="D159" s="99">
        <f>SUM(D160:D161)</f>
        <v>989</v>
      </c>
      <c r="E159" s="98">
        <f t="shared" si="4"/>
        <v>34.010840108401084</v>
      </c>
      <c r="F159" s="96">
        <f t="shared" si="5"/>
        <v>117.3190984578885</v>
      </c>
      <c r="GU159" s="54"/>
    </row>
    <row r="160" spans="1:203" ht="20.25" customHeight="1">
      <c r="A160" s="26" t="s">
        <v>118</v>
      </c>
      <c r="B160" s="99"/>
      <c r="C160" s="99"/>
      <c r="D160" s="99"/>
      <c r="E160" s="98"/>
      <c r="F160" s="96"/>
      <c r="GU160" s="54"/>
    </row>
    <row r="161" spans="1:203" ht="20.25" customHeight="1">
      <c r="A161" s="101" t="s">
        <v>119</v>
      </c>
      <c r="B161" s="27">
        <v>738</v>
      </c>
      <c r="C161" s="27">
        <v>843</v>
      </c>
      <c r="D161" s="27">
        <v>989</v>
      </c>
      <c r="E161" s="98">
        <f t="shared" si="4"/>
        <v>34.010840108401084</v>
      </c>
      <c r="F161" s="96">
        <f t="shared" si="5"/>
        <v>117.3190984578885</v>
      </c>
      <c r="G161" s="24">
        <v>46</v>
      </c>
      <c r="GU161" s="54"/>
    </row>
    <row r="162" spans="1:203" ht="20.25" customHeight="1">
      <c r="A162" s="101" t="s">
        <v>120</v>
      </c>
      <c r="B162" s="27">
        <f>B163</f>
        <v>71</v>
      </c>
      <c r="C162" s="27">
        <f>C163</f>
        <v>71</v>
      </c>
      <c r="D162" s="27">
        <f>D163</f>
        <v>71</v>
      </c>
      <c r="E162" s="98">
        <f t="shared" si="4"/>
        <v>0</v>
      </c>
      <c r="F162" s="96">
        <f t="shared" si="5"/>
        <v>100</v>
      </c>
      <c r="GU162" s="54"/>
    </row>
    <row r="163" spans="1:203" ht="20.25" customHeight="1">
      <c r="A163" s="101" t="s">
        <v>121</v>
      </c>
      <c r="B163" s="27">
        <v>71</v>
      </c>
      <c r="C163" s="27">
        <v>71</v>
      </c>
      <c r="D163" s="27">
        <v>71</v>
      </c>
      <c r="E163" s="98">
        <f t="shared" si="4"/>
        <v>0</v>
      </c>
      <c r="F163" s="96">
        <f t="shared" si="5"/>
        <v>100</v>
      </c>
      <c r="G163" s="24">
        <v>71</v>
      </c>
      <c r="GU163" s="54"/>
    </row>
    <row r="164" spans="1:203" ht="20.25" customHeight="1">
      <c r="A164" s="101" t="s">
        <v>122</v>
      </c>
      <c r="B164" s="99">
        <f>B165+B169+B172+B176</f>
        <v>244</v>
      </c>
      <c r="C164" s="99">
        <f>C165+C169+C172+C176</f>
        <v>189</v>
      </c>
      <c r="D164" s="99">
        <f>D165+D169+D172+D176</f>
        <v>243</v>
      </c>
      <c r="E164" s="98">
        <f t="shared" si="4"/>
        <v>-0.4098360655737705</v>
      </c>
      <c r="F164" s="96">
        <f t="shared" si="5"/>
        <v>128.57142857142858</v>
      </c>
      <c r="GU164" s="54"/>
    </row>
    <row r="165" spans="1:203" ht="20.25" customHeight="1">
      <c r="A165" s="101" t="s">
        <v>123</v>
      </c>
      <c r="B165" s="99">
        <f>SUM(B166:B168)</f>
        <v>65</v>
      </c>
      <c r="C165" s="99">
        <f>SUM(C166:C168)</f>
        <v>49</v>
      </c>
      <c r="D165" s="99">
        <f>SUM(D166:D168)</f>
        <v>64</v>
      </c>
      <c r="E165" s="98">
        <f t="shared" si="4"/>
        <v>-1.5384615384615385</v>
      </c>
      <c r="F165" s="96">
        <f t="shared" si="5"/>
        <v>130.6122448979592</v>
      </c>
      <c r="GU165" s="54"/>
    </row>
    <row r="166" spans="1:203" ht="20.25" customHeight="1">
      <c r="A166" s="101" t="s">
        <v>28</v>
      </c>
      <c r="B166" s="27">
        <v>57</v>
      </c>
      <c r="C166" s="27">
        <v>46</v>
      </c>
      <c r="D166" s="27">
        <v>58</v>
      </c>
      <c r="E166" s="98">
        <f t="shared" si="4"/>
        <v>1.7543859649122806</v>
      </c>
      <c r="F166" s="96">
        <f t="shared" si="5"/>
        <v>126.08695652173914</v>
      </c>
      <c r="GU166" s="54"/>
    </row>
    <row r="167" spans="1:203" ht="20.25" customHeight="1">
      <c r="A167" s="101" t="s">
        <v>29</v>
      </c>
      <c r="B167" s="27"/>
      <c r="C167" s="27"/>
      <c r="D167" s="27"/>
      <c r="E167" s="98"/>
      <c r="F167" s="96"/>
      <c r="GU167" s="54"/>
    </row>
    <row r="168" spans="1:203" ht="20.25" customHeight="1">
      <c r="A168" s="101" t="s">
        <v>124</v>
      </c>
      <c r="B168" s="27">
        <v>8</v>
      </c>
      <c r="C168" s="27">
        <v>3</v>
      </c>
      <c r="D168" s="27">
        <v>6</v>
      </c>
      <c r="E168" s="98">
        <f t="shared" si="4"/>
        <v>-25</v>
      </c>
      <c r="F168" s="96">
        <f t="shared" si="5"/>
        <v>200</v>
      </c>
      <c r="GU168" s="54"/>
    </row>
    <row r="169" spans="1:203" ht="20.25" customHeight="1">
      <c r="A169" s="101" t="s">
        <v>125</v>
      </c>
      <c r="B169" s="99">
        <f>SUM(B170:B171)</f>
        <v>172</v>
      </c>
      <c r="C169" s="99">
        <f>SUM(C170:C171)</f>
        <v>120</v>
      </c>
      <c r="D169" s="99">
        <f>SUM(D170:D171)</f>
        <v>142</v>
      </c>
      <c r="E169" s="98">
        <f t="shared" si="4"/>
        <v>-17.441860465116278</v>
      </c>
      <c r="F169" s="96">
        <f t="shared" si="5"/>
        <v>118.33333333333333</v>
      </c>
      <c r="GU169" s="54"/>
    </row>
    <row r="170" spans="1:203" ht="20.25" customHeight="1">
      <c r="A170" s="101" t="s">
        <v>126</v>
      </c>
      <c r="B170" s="27">
        <v>172</v>
      </c>
      <c r="C170" s="27">
        <v>120</v>
      </c>
      <c r="D170" s="27">
        <v>142</v>
      </c>
      <c r="E170" s="98">
        <f t="shared" si="4"/>
        <v>-17.441860465116278</v>
      </c>
      <c r="F170" s="96">
        <f t="shared" si="5"/>
        <v>118.33333333333333</v>
      </c>
      <c r="GU170" s="54"/>
    </row>
    <row r="171" spans="1:203" ht="20.25" customHeight="1">
      <c r="A171" s="101" t="s">
        <v>127</v>
      </c>
      <c r="B171" s="27"/>
      <c r="C171" s="27"/>
      <c r="D171" s="27"/>
      <c r="E171" s="98"/>
      <c r="F171" s="96"/>
      <c r="GU171" s="54"/>
    </row>
    <row r="172" spans="1:203" ht="20.25" customHeight="1">
      <c r="A172" s="101" t="s">
        <v>128</v>
      </c>
      <c r="B172" s="99">
        <f>SUM(B173:B175)</f>
        <v>7</v>
      </c>
      <c r="C172" s="99">
        <f>SUM(C173:C175)</f>
        <v>20</v>
      </c>
      <c r="D172" s="99">
        <f>SUM(D173:D175)</f>
        <v>37</v>
      </c>
      <c r="E172" s="98">
        <f t="shared" si="4"/>
        <v>428.57142857142856</v>
      </c>
      <c r="F172" s="96">
        <f t="shared" si="5"/>
        <v>185</v>
      </c>
      <c r="GU172" s="54"/>
    </row>
    <row r="173" spans="1:203" ht="20.25" customHeight="1">
      <c r="A173" s="101" t="s">
        <v>129</v>
      </c>
      <c r="B173" s="27">
        <v>7</v>
      </c>
      <c r="C173" s="27">
        <v>7</v>
      </c>
      <c r="D173" s="27">
        <v>8</v>
      </c>
      <c r="E173" s="98">
        <f t="shared" si="4"/>
        <v>14.285714285714285</v>
      </c>
      <c r="F173" s="96">
        <f t="shared" si="5"/>
        <v>114.28571428571428</v>
      </c>
      <c r="GU173" s="54"/>
    </row>
    <row r="174" spans="1:203" ht="20.25" customHeight="1">
      <c r="A174" s="101" t="s">
        <v>130</v>
      </c>
      <c r="B174" s="27"/>
      <c r="C174" s="27"/>
      <c r="D174" s="27"/>
      <c r="E174" s="98"/>
      <c r="F174" s="96"/>
      <c r="GU174" s="54"/>
    </row>
    <row r="175" spans="1:203" ht="20.25" customHeight="1">
      <c r="A175" s="101" t="s">
        <v>131</v>
      </c>
      <c r="B175" s="27"/>
      <c r="C175" s="27">
        <v>13</v>
      </c>
      <c r="D175" s="27">
        <v>29</v>
      </c>
      <c r="E175" s="98"/>
      <c r="F175" s="96">
        <f t="shared" si="5"/>
        <v>223.0769230769231</v>
      </c>
      <c r="GU175" s="54"/>
    </row>
    <row r="176" spans="1:203" ht="20.25" customHeight="1">
      <c r="A176" s="101" t="s">
        <v>132</v>
      </c>
      <c r="B176" s="99">
        <f>B177</f>
        <v>0</v>
      </c>
      <c r="C176" s="99"/>
      <c r="D176" s="99">
        <f>D177</f>
        <v>0</v>
      </c>
      <c r="E176" s="98"/>
      <c r="F176" s="96"/>
      <c r="GU176" s="54"/>
    </row>
    <row r="177" spans="1:203" ht="20.25" customHeight="1">
      <c r="A177" s="101" t="s">
        <v>133</v>
      </c>
      <c r="B177" s="27"/>
      <c r="C177" s="27"/>
      <c r="D177" s="27"/>
      <c r="E177" s="98"/>
      <c r="F177" s="96"/>
      <c r="GU177" s="54"/>
    </row>
    <row r="178" spans="1:203" ht="20.25" customHeight="1">
      <c r="A178" s="101" t="s">
        <v>134</v>
      </c>
      <c r="B178" s="99">
        <f>B179+B186+B190+B192+B198</f>
        <v>3287</v>
      </c>
      <c r="C178" s="99">
        <f>C179+C186+C190+C192+C198</f>
        <v>2239</v>
      </c>
      <c r="D178" s="99">
        <f>D179+D186+D190+D192+D198</f>
        <v>2756</v>
      </c>
      <c r="E178" s="98">
        <f t="shared" si="4"/>
        <v>-16.154548220261635</v>
      </c>
      <c r="F178" s="96">
        <f t="shared" si="5"/>
        <v>123.09066547565877</v>
      </c>
      <c r="GU178" s="54"/>
    </row>
    <row r="179" spans="1:203" ht="20.25" customHeight="1">
      <c r="A179" s="101" t="s">
        <v>135</v>
      </c>
      <c r="B179" s="99">
        <f>SUM(B180:B185)</f>
        <v>499</v>
      </c>
      <c r="C179" s="99">
        <f>SUM(C180:C185)</f>
        <v>271</v>
      </c>
      <c r="D179" s="99">
        <f>SUM(D180:D185)</f>
        <v>360</v>
      </c>
      <c r="E179" s="98">
        <f t="shared" si="4"/>
        <v>-27.85571142284569</v>
      </c>
      <c r="F179" s="96">
        <f t="shared" si="5"/>
        <v>132.84132841328415</v>
      </c>
      <c r="GU179" s="54"/>
    </row>
    <row r="180" spans="1:203" ht="20.25" customHeight="1">
      <c r="A180" s="101" t="s">
        <v>28</v>
      </c>
      <c r="B180" s="27">
        <v>88</v>
      </c>
      <c r="C180" s="27">
        <v>74</v>
      </c>
      <c r="D180" s="27">
        <v>91</v>
      </c>
      <c r="E180" s="98">
        <f t="shared" si="4"/>
        <v>3.4090909090909087</v>
      </c>
      <c r="F180" s="96">
        <f t="shared" si="5"/>
        <v>122.97297297297298</v>
      </c>
      <c r="GU180" s="54"/>
    </row>
    <row r="181" spans="1:203" ht="20.25" customHeight="1">
      <c r="A181" s="101" t="s">
        <v>136</v>
      </c>
      <c r="B181" s="27">
        <v>52</v>
      </c>
      <c r="C181" s="27">
        <v>45</v>
      </c>
      <c r="D181" s="27">
        <v>57</v>
      </c>
      <c r="E181" s="98">
        <f t="shared" si="4"/>
        <v>9.615384615384617</v>
      </c>
      <c r="F181" s="96">
        <f t="shared" si="5"/>
        <v>126.66666666666666</v>
      </c>
      <c r="GU181" s="54"/>
    </row>
    <row r="182" spans="1:203" ht="20.25" customHeight="1">
      <c r="A182" s="101" t="s">
        <v>137</v>
      </c>
      <c r="B182" s="27">
        <v>92</v>
      </c>
      <c r="C182" s="27">
        <v>66</v>
      </c>
      <c r="D182" s="27">
        <v>83</v>
      </c>
      <c r="E182" s="98">
        <f t="shared" si="4"/>
        <v>-9.782608695652174</v>
      </c>
      <c r="F182" s="96">
        <f t="shared" si="5"/>
        <v>125.75757575757575</v>
      </c>
      <c r="G182" s="24">
        <v>5</v>
      </c>
      <c r="GU182" s="54"/>
    </row>
    <row r="183" spans="1:203" ht="20.25" customHeight="1">
      <c r="A183" s="101" t="s">
        <v>138</v>
      </c>
      <c r="B183" s="27"/>
      <c r="C183" s="27">
        <v>5</v>
      </c>
      <c r="D183" s="27">
        <v>5</v>
      </c>
      <c r="E183" s="98"/>
      <c r="F183" s="96">
        <f t="shared" si="5"/>
        <v>100</v>
      </c>
      <c r="GU183" s="54"/>
    </row>
    <row r="184" spans="1:203" ht="20.25" customHeight="1">
      <c r="A184" s="101" t="s">
        <v>139</v>
      </c>
      <c r="B184" s="27">
        <v>39</v>
      </c>
      <c r="C184" s="27">
        <v>35</v>
      </c>
      <c r="D184" s="27">
        <v>49</v>
      </c>
      <c r="E184" s="98">
        <f t="shared" si="4"/>
        <v>25.64102564102564</v>
      </c>
      <c r="F184" s="96">
        <f t="shared" si="5"/>
        <v>140</v>
      </c>
      <c r="GU184" s="54"/>
    </row>
    <row r="185" spans="1:203" ht="20.25" customHeight="1">
      <c r="A185" s="101" t="s">
        <v>140</v>
      </c>
      <c r="B185" s="27">
        <v>228</v>
      </c>
      <c r="C185" s="27">
        <v>46</v>
      </c>
      <c r="D185" s="27">
        <v>75</v>
      </c>
      <c r="E185" s="98">
        <f t="shared" si="4"/>
        <v>-67.10526315789474</v>
      </c>
      <c r="F185" s="96">
        <f t="shared" si="5"/>
        <v>163.04347826086956</v>
      </c>
      <c r="G185" s="24">
        <v>23</v>
      </c>
      <c r="GU185" s="54"/>
    </row>
    <row r="186" spans="1:203" ht="20.25" customHeight="1">
      <c r="A186" s="101" t="s">
        <v>141</v>
      </c>
      <c r="B186" s="99">
        <f>SUM(B187:B189)</f>
        <v>1099</v>
      </c>
      <c r="C186" s="99">
        <f>SUM(C187:C189)</f>
        <v>765</v>
      </c>
      <c r="D186" s="99">
        <f>SUM(D187:D189)</f>
        <v>982</v>
      </c>
      <c r="E186" s="98">
        <f t="shared" si="4"/>
        <v>-10.646041856232939</v>
      </c>
      <c r="F186" s="96">
        <f t="shared" si="5"/>
        <v>128.36601307189542</v>
      </c>
      <c r="GU186" s="54"/>
    </row>
    <row r="187" spans="1:203" ht="20.25" customHeight="1">
      <c r="A187" s="101" t="s">
        <v>28</v>
      </c>
      <c r="B187" s="27">
        <v>9</v>
      </c>
      <c r="C187" s="27"/>
      <c r="D187" s="27"/>
      <c r="E187" s="98">
        <f t="shared" si="4"/>
        <v>-100</v>
      </c>
      <c r="F187" s="96"/>
      <c r="GU187" s="54"/>
    </row>
    <row r="188" spans="1:203" ht="20.25" customHeight="1">
      <c r="A188" s="101" t="s">
        <v>142</v>
      </c>
      <c r="B188" s="27">
        <v>321</v>
      </c>
      <c r="C188" s="27">
        <v>141</v>
      </c>
      <c r="D188" s="27">
        <v>142</v>
      </c>
      <c r="E188" s="98">
        <f t="shared" si="4"/>
        <v>-55.7632398753894</v>
      </c>
      <c r="F188" s="96">
        <f t="shared" si="5"/>
        <v>100.70921985815602</v>
      </c>
      <c r="G188" s="24">
        <v>316</v>
      </c>
      <c r="GU188" s="54"/>
    </row>
    <row r="189" spans="1:203" ht="20.25" customHeight="1">
      <c r="A189" s="101" t="s">
        <v>143</v>
      </c>
      <c r="B189" s="27">
        <v>769</v>
      </c>
      <c r="C189" s="27">
        <v>624</v>
      </c>
      <c r="D189" s="27">
        <v>840</v>
      </c>
      <c r="E189" s="98">
        <f t="shared" si="4"/>
        <v>9.232769830949286</v>
      </c>
      <c r="F189" s="96">
        <f t="shared" si="5"/>
        <v>134.6153846153846</v>
      </c>
      <c r="GU189" s="54"/>
    </row>
    <row r="190" spans="1:203" ht="20.25" customHeight="1">
      <c r="A190" s="101" t="s">
        <v>144</v>
      </c>
      <c r="B190" s="99">
        <f>B191</f>
        <v>8</v>
      </c>
      <c r="C190" s="99">
        <f>C191</f>
        <v>5</v>
      </c>
      <c r="D190" s="99">
        <f>D191</f>
        <v>5</v>
      </c>
      <c r="E190" s="98">
        <f t="shared" si="4"/>
        <v>-37.5</v>
      </c>
      <c r="F190" s="96">
        <f t="shared" si="5"/>
        <v>100</v>
      </c>
      <c r="GU190" s="54"/>
    </row>
    <row r="191" spans="1:203" ht="20.25" customHeight="1">
      <c r="A191" s="101" t="s">
        <v>145</v>
      </c>
      <c r="B191" s="27">
        <v>8</v>
      </c>
      <c r="C191" s="27">
        <v>5</v>
      </c>
      <c r="D191" s="27">
        <v>5</v>
      </c>
      <c r="E191" s="98">
        <f t="shared" si="4"/>
        <v>-37.5</v>
      </c>
      <c r="F191" s="96">
        <f t="shared" si="5"/>
        <v>100</v>
      </c>
      <c r="GU191" s="54"/>
    </row>
    <row r="192" spans="1:203" ht="20.25" customHeight="1">
      <c r="A192" s="168" t="s">
        <v>578</v>
      </c>
      <c r="B192" s="99">
        <f>SUM(B193:B197)</f>
        <v>1580</v>
      </c>
      <c r="C192" s="99">
        <f>SUM(C193:C197)</f>
        <v>1159</v>
      </c>
      <c r="D192" s="99">
        <f>SUM(D193:D197)</f>
        <v>1288</v>
      </c>
      <c r="E192" s="98">
        <f t="shared" si="4"/>
        <v>-18.48101265822785</v>
      </c>
      <c r="F192" s="96">
        <f t="shared" si="5"/>
        <v>111.13028472821398</v>
      </c>
      <c r="GU192" s="54"/>
    </row>
    <row r="193" spans="1:203" ht="20.25" customHeight="1">
      <c r="A193" s="101" t="s">
        <v>28</v>
      </c>
      <c r="B193" s="27">
        <v>102</v>
      </c>
      <c r="C193" s="27">
        <v>78</v>
      </c>
      <c r="D193" s="27">
        <v>89</v>
      </c>
      <c r="E193" s="98">
        <f t="shared" si="4"/>
        <v>-12.745098039215685</v>
      </c>
      <c r="F193" s="96">
        <f t="shared" si="5"/>
        <v>114.1025641025641</v>
      </c>
      <c r="GU193" s="54"/>
    </row>
    <row r="194" spans="1:203" ht="20.25" customHeight="1">
      <c r="A194" s="101" t="s">
        <v>146</v>
      </c>
      <c r="B194" s="27">
        <v>1449</v>
      </c>
      <c r="C194" s="27">
        <v>1071</v>
      </c>
      <c r="D194" s="27">
        <v>1167</v>
      </c>
      <c r="E194" s="98">
        <f t="shared" si="4"/>
        <v>-19.461697722567287</v>
      </c>
      <c r="F194" s="96">
        <f t="shared" si="5"/>
        <v>108.96358543417367</v>
      </c>
      <c r="GU194" s="54"/>
    </row>
    <row r="195" spans="1:203" ht="20.25" customHeight="1">
      <c r="A195" s="26" t="s">
        <v>147</v>
      </c>
      <c r="B195" s="27"/>
      <c r="C195" s="27"/>
      <c r="D195" s="27"/>
      <c r="E195" s="98"/>
      <c r="F195" s="96"/>
      <c r="GU195" s="54"/>
    </row>
    <row r="196" spans="1:203" ht="20.25" customHeight="1">
      <c r="A196" s="101" t="s">
        <v>148</v>
      </c>
      <c r="B196" s="27">
        <v>21</v>
      </c>
      <c r="C196" s="27"/>
      <c r="D196" s="27">
        <v>22</v>
      </c>
      <c r="E196" s="98">
        <f t="shared" si="4"/>
        <v>4.761904761904762</v>
      </c>
      <c r="F196" s="96"/>
      <c r="G196" s="24">
        <v>22</v>
      </c>
      <c r="GU196" s="54"/>
    </row>
    <row r="197" spans="1:203" ht="20.25" customHeight="1">
      <c r="A197" s="102" t="s">
        <v>149</v>
      </c>
      <c r="B197" s="27">
        <v>8</v>
      </c>
      <c r="C197" s="27">
        <v>10</v>
      </c>
      <c r="D197" s="27">
        <v>10</v>
      </c>
      <c r="E197" s="98">
        <f t="shared" si="4"/>
        <v>25</v>
      </c>
      <c r="F197" s="96">
        <f t="shared" si="5"/>
        <v>100</v>
      </c>
      <c r="G197" s="24">
        <v>8</v>
      </c>
      <c r="GU197" s="54"/>
    </row>
    <row r="198" spans="1:203" ht="20.25" customHeight="1">
      <c r="A198" s="101" t="s">
        <v>150</v>
      </c>
      <c r="B198" s="99">
        <f>B199</f>
        <v>101</v>
      </c>
      <c r="C198" s="99">
        <f>C199</f>
        <v>39</v>
      </c>
      <c r="D198" s="99">
        <f>D199</f>
        <v>121</v>
      </c>
      <c r="E198" s="98">
        <f aca="true" t="shared" si="6" ref="E198:E261">(D198-B198)/B198*100</f>
        <v>19.801980198019802</v>
      </c>
      <c r="F198" s="96">
        <f aca="true" t="shared" si="7" ref="F198:F261">D198/C198*100</f>
        <v>310.2564102564103</v>
      </c>
      <c r="GU198" s="54"/>
    </row>
    <row r="199" spans="1:203" ht="20.25" customHeight="1">
      <c r="A199" s="101" t="s">
        <v>151</v>
      </c>
      <c r="B199" s="27">
        <v>101</v>
      </c>
      <c r="C199" s="27">
        <v>39</v>
      </c>
      <c r="D199" s="27">
        <v>121</v>
      </c>
      <c r="E199" s="98">
        <f t="shared" si="6"/>
        <v>19.801980198019802</v>
      </c>
      <c r="F199" s="96">
        <f t="shared" si="7"/>
        <v>310.2564102564103</v>
      </c>
      <c r="G199" s="24">
        <v>67</v>
      </c>
      <c r="GU199" s="54"/>
    </row>
    <row r="200" spans="1:203" ht="20.25" customHeight="1">
      <c r="A200" s="101" t="s">
        <v>152</v>
      </c>
      <c r="B200" s="99">
        <f>B201+B207+B215+B218+B225+B227+B230+B235+B239+B245+B252+B255+B258+B261+B264+B266+B269+B272</f>
        <v>34808</v>
      </c>
      <c r="C200" s="99">
        <f>C201+C207+C215+C218+C225+C227+C230+C235+C239+C245+C252+C255+C258+C261+C264+C266+C269+C272</f>
        <v>36873</v>
      </c>
      <c r="D200" s="99">
        <f>D201+D207+D215+D218+D225+D227+D230+D235+D239+D245+D252+D255+D258+D261+D264+D266+D269+D272</f>
        <v>41494</v>
      </c>
      <c r="E200" s="98">
        <f t="shared" si="6"/>
        <v>19.208227993564698</v>
      </c>
      <c r="F200" s="96">
        <f t="shared" si="7"/>
        <v>112.53220513654978</v>
      </c>
      <c r="GU200" s="54"/>
    </row>
    <row r="201" spans="1:203" ht="20.25" customHeight="1">
      <c r="A201" s="101" t="s">
        <v>153</v>
      </c>
      <c r="B201" s="99">
        <f>SUM(B202:B206)</f>
        <v>677</v>
      </c>
      <c r="C201" s="99">
        <f>SUM(C202:C206)</f>
        <v>545</v>
      </c>
      <c r="D201" s="99">
        <f>SUM(D202:D206)</f>
        <v>676</v>
      </c>
      <c r="E201" s="98">
        <f t="shared" si="6"/>
        <v>-0.14771048744460857</v>
      </c>
      <c r="F201" s="96">
        <f t="shared" si="7"/>
        <v>124.03669724770643</v>
      </c>
      <c r="GU201" s="54"/>
    </row>
    <row r="202" spans="1:203" ht="20.25" customHeight="1">
      <c r="A202" s="101" t="s">
        <v>28</v>
      </c>
      <c r="B202" s="27">
        <v>131</v>
      </c>
      <c r="C202" s="27">
        <v>108</v>
      </c>
      <c r="D202" s="27">
        <v>116</v>
      </c>
      <c r="E202" s="98">
        <f t="shared" si="6"/>
        <v>-11.450381679389313</v>
      </c>
      <c r="F202" s="96">
        <f t="shared" si="7"/>
        <v>107.40740740740742</v>
      </c>
      <c r="GU202" s="54"/>
    </row>
    <row r="203" spans="1:203" ht="20.25" customHeight="1">
      <c r="A203" s="101" t="s">
        <v>29</v>
      </c>
      <c r="B203" s="27">
        <v>313</v>
      </c>
      <c r="C203" s="27">
        <v>202</v>
      </c>
      <c r="D203" s="27">
        <v>287</v>
      </c>
      <c r="E203" s="98">
        <f t="shared" si="6"/>
        <v>-8.30670926517572</v>
      </c>
      <c r="F203" s="96">
        <f t="shared" si="7"/>
        <v>142.07920792079207</v>
      </c>
      <c r="GU203" s="54"/>
    </row>
    <row r="204" spans="1:203" ht="20.25" customHeight="1">
      <c r="A204" s="101" t="s">
        <v>154</v>
      </c>
      <c r="B204" s="27">
        <v>7</v>
      </c>
      <c r="C204" s="27">
        <v>3</v>
      </c>
      <c r="D204" s="27">
        <v>5</v>
      </c>
      <c r="E204" s="98">
        <f t="shared" si="6"/>
        <v>-28.57142857142857</v>
      </c>
      <c r="F204" s="96">
        <f t="shared" si="7"/>
        <v>166.66666666666669</v>
      </c>
      <c r="GU204" s="54"/>
    </row>
    <row r="205" spans="1:203" ht="20.25" customHeight="1">
      <c r="A205" s="101" t="s">
        <v>155</v>
      </c>
      <c r="B205" s="27">
        <v>137</v>
      </c>
      <c r="C205" s="27">
        <v>131</v>
      </c>
      <c r="D205" s="27">
        <v>154</v>
      </c>
      <c r="E205" s="98">
        <f t="shared" si="6"/>
        <v>12.408759124087592</v>
      </c>
      <c r="F205" s="96">
        <f t="shared" si="7"/>
        <v>117.55725190839695</v>
      </c>
      <c r="GU205" s="54"/>
    </row>
    <row r="206" spans="1:203" ht="20.25" customHeight="1">
      <c r="A206" s="101" t="s">
        <v>156</v>
      </c>
      <c r="B206" s="27">
        <v>89</v>
      </c>
      <c r="C206" s="27">
        <v>101</v>
      </c>
      <c r="D206" s="27">
        <v>114</v>
      </c>
      <c r="E206" s="98">
        <f t="shared" si="6"/>
        <v>28.08988764044944</v>
      </c>
      <c r="F206" s="96">
        <f t="shared" si="7"/>
        <v>112.87128712871286</v>
      </c>
      <c r="GU206" s="54"/>
    </row>
    <row r="207" spans="1:203" ht="20.25" customHeight="1">
      <c r="A207" s="101" t="s">
        <v>157</v>
      </c>
      <c r="B207" s="99">
        <f>SUM(B208:B214)</f>
        <v>400</v>
      </c>
      <c r="C207" s="99">
        <f>SUM(C208:C214)</f>
        <v>298</v>
      </c>
      <c r="D207" s="99">
        <f>SUM(D208:D214)</f>
        <v>744</v>
      </c>
      <c r="E207" s="98">
        <f t="shared" si="6"/>
        <v>86</v>
      </c>
      <c r="F207" s="96">
        <f t="shared" si="7"/>
        <v>249.66442953020135</v>
      </c>
      <c r="GU207" s="54"/>
    </row>
    <row r="208" spans="1:203" ht="20.25" customHeight="1">
      <c r="A208" s="101" t="s">
        <v>28</v>
      </c>
      <c r="B208" s="27">
        <v>117</v>
      </c>
      <c r="C208" s="27">
        <v>124</v>
      </c>
      <c r="D208" s="27">
        <v>161</v>
      </c>
      <c r="E208" s="98">
        <f t="shared" si="6"/>
        <v>37.60683760683761</v>
      </c>
      <c r="F208" s="96">
        <f t="shared" si="7"/>
        <v>129.83870967741936</v>
      </c>
      <c r="GU208" s="54"/>
    </row>
    <row r="209" spans="1:203" ht="20.25" customHeight="1">
      <c r="A209" s="101" t="s">
        <v>29</v>
      </c>
      <c r="B209" s="27">
        <v>59</v>
      </c>
      <c r="C209" s="27">
        <v>26</v>
      </c>
      <c r="D209" s="27">
        <v>69</v>
      </c>
      <c r="E209" s="98">
        <f t="shared" si="6"/>
        <v>16.94915254237288</v>
      </c>
      <c r="F209" s="96">
        <f t="shared" si="7"/>
        <v>265.38461538461536</v>
      </c>
      <c r="GU209" s="54"/>
    </row>
    <row r="210" spans="1:203" ht="20.25" customHeight="1">
      <c r="A210" s="101" t="s">
        <v>158</v>
      </c>
      <c r="B210" s="27">
        <v>22</v>
      </c>
      <c r="C210" s="27">
        <v>30</v>
      </c>
      <c r="D210" s="27">
        <v>34</v>
      </c>
      <c r="E210" s="98">
        <f t="shared" si="6"/>
        <v>54.54545454545454</v>
      </c>
      <c r="F210" s="96">
        <f t="shared" si="7"/>
        <v>113.33333333333333</v>
      </c>
      <c r="G210" s="24">
        <v>1</v>
      </c>
      <c r="GU210" s="54"/>
    </row>
    <row r="211" spans="1:203" ht="20.25" customHeight="1">
      <c r="A211" s="101" t="s">
        <v>159</v>
      </c>
      <c r="B211" s="27">
        <v>39</v>
      </c>
      <c r="C211" s="27">
        <v>44</v>
      </c>
      <c r="D211" s="27">
        <v>41</v>
      </c>
      <c r="E211" s="98">
        <f t="shared" si="6"/>
        <v>5.128205128205128</v>
      </c>
      <c r="F211" s="96">
        <f t="shared" si="7"/>
        <v>93.18181818181817</v>
      </c>
      <c r="GU211" s="54"/>
    </row>
    <row r="212" spans="1:203" ht="20.25" customHeight="1">
      <c r="A212" s="101" t="s">
        <v>160</v>
      </c>
      <c r="B212" s="27">
        <v>10</v>
      </c>
      <c r="C212" s="27"/>
      <c r="D212" s="27">
        <v>7</v>
      </c>
      <c r="E212" s="98">
        <f t="shared" si="6"/>
        <v>-30</v>
      </c>
      <c r="F212" s="96"/>
      <c r="G212" s="24">
        <v>10</v>
      </c>
      <c r="GU212" s="54"/>
    </row>
    <row r="213" spans="1:203" ht="20.25" customHeight="1">
      <c r="A213" s="101" t="s">
        <v>161</v>
      </c>
      <c r="B213" s="27">
        <v>44</v>
      </c>
      <c r="C213" s="27"/>
      <c r="D213" s="27">
        <v>345</v>
      </c>
      <c r="E213" s="98">
        <f t="shared" si="6"/>
        <v>684.0909090909091</v>
      </c>
      <c r="F213" s="96"/>
      <c r="G213" s="24">
        <v>44</v>
      </c>
      <c r="GU213" s="54"/>
    </row>
    <row r="214" spans="1:203" ht="20.25" customHeight="1">
      <c r="A214" s="101" t="s">
        <v>162</v>
      </c>
      <c r="B214" s="27">
        <v>109</v>
      </c>
      <c r="C214" s="27">
        <v>74</v>
      </c>
      <c r="D214" s="27">
        <v>87</v>
      </c>
      <c r="E214" s="98">
        <f t="shared" si="6"/>
        <v>-20.18348623853211</v>
      </c>
      <c r="F214" s="96">
        <f t="shared" si="7"/>
        <v>117.56756756756756</v>
      </c>
      <c r="G214" s="24">
        <v>26</v>
      </c>
      <c r="GU214" s="54"/>
    </row>
    <row r="215" spans="1:203" ht="20.25" customHeight="1">
      <c r="A215" s="101" t="s">
        <v>163</v>
      </c>
      <c r="B215" s="99">
        <f>SUM(B216:B217)</f>
        <v>0</v>
      </c>
      <c r="C215" s="99">
        <f>SUM(C216:C217)</f>
        <v>0</v>
      </c>
      <c r="D215" s="99">
        <f>SUM(D216:D217)</f>
        <v>0</v>
      </c>
      <c r="E215" s="98"/>
      <c r="F215" s="96"/>
      <c r="GU215" s="54"/>
    </row>
    <row r="216" spans="1:203" ht="20.25" customHeight="1">
      <c r="A216" s="101" t="s">
        <v>164</v>
      </c>
      <c r="B216" s="27"/>
      <c r="C216" s="27"/>
      <c r="D216" s="27"/>
      <c r="E216" s="98"/>
      <c r="F216" s="96"/>
      <c r="GU216" s="54"/>
    </row>
    <row r="217" spans="1:203" ht="20.25" customHeight="1">
      <c r="A217" s="102" t="s">
        <v>165</v>
      </c>
      <c r="B217" s="27"/>
      <c r="C217" s="27"/>
      <c r="D217" s="27"/>
      <c r="E217" s="98"/>
      <c r="F217" s="96"/>
      <c r="GU217" s="54"/>
    </row>
    <row r="218" spans="1:203" ht="20.25" customHeight="1">
      <c r="A218" s="101" t="s">
        <v>166</v>
      </c>
      <c r="B218" s="99">
        <f>SUM(B219:B224)</f>
        <v>19843</v>
      </c>
      <c r="C218" s="99">
        <f>SUM(C219:C224)</f>
        <v>21044</v>
      </c>
      <c r="D218" s="99">
        <f>SUM(D219:D224)</f>
        <v>23109</v>
      </c>
      <c r="E218" s="98">
        <f t="shared" si="6"/>
        <v>16.45920475734516</v>
      </c>
      <c r="F218" s="96">
        <f t="shared" si="7"/>
        <v>109.81277323702719</v>
      </c>
      <c r="GU218" s="54"/>
    </row>
    <row r="219" spans="1:203" ht="20.25" customHeight="1">
      <c r="A219" s="101" t="s">
        <v>167</v>
      </c>
      <c r="B219" s="27">
        <v>4256</v>
      </c>
      <c r="C219" s="27">
        <v>358</v>
      </c>
      <c r="D219" s="27">
        <v>1296</v>
      </c>
      <c r="E219" s="98">
        <f t="shared" si="6"/>
        <v>-69.54887218045113</v>
      </c>
      <c r="F219" s="96">
        <f t="shared" si="7"/>
        <v>362.0111731843576</v>
      </c>
      <c r="GU219" s="54"/>
    </row>
    <row r="220" spans="1:203" ht="20.25" customHeight="1">
      <c r="A220" s="101" t="s">
        <v>168</v>
      </c>
      <c r="B220" s="27">
        <v>10291</v>
      </c>
      <c r="C220" s="27">
        <v>456</v>
      </c>
      <c r="D220" s="27">
        <v>1417</v>
      </c>
      <c r="E220" s="98">
        <f t="shared" si="6"/>
        <v>-86.2306870080653</v>
      </c>
      <c r="F220" s="96">
        <f t="shared" si="7"/>
        <v>310.7456140350877</v>
      </c>
      <c r="GU220" s="54"/>
    </row>
    <row r="221" spans="1:203" ht="20.25" customHeight="1">
      <c r="A221" s="102" t="s">
        <v>500</v>
      </c>
      <c r="B221" s="27">
        <v>1723</v>
      </c>
      <c r="C221" s="27">
        <v>6433</v>
      </c>
      <c r="D221" s="27">
        <v>9373</v>
      </c>
      <c r="E221" s="98">
        <f t="shared" si="6"/>
        <v>443.9930354033662</v>
      </c>
      <c r="F221" s="96">
        <f t="shared" si="7"/>
        <v>145.7018498367791</v>
      </c>
      <c r="GU221" s="54"/>
    </row>
    <row r="222" spans="1:203" ht="20.25" customHeight="1">
      <c r="A222" s="168" t="s">
        <v>584</v>
      </c>
      <c r="B222" s="27"/>
      <c r="C222" s="27">
        <v>356</v>
      </c>
      <c r="D222" s="27"/>
      <c r="E222" s="98"/>
      <c r="F222" s="96">
        <f t="shared" si="7"/>
        <v>0</v>
      </c>
      <c r="GU222" s="54"/>
    </row>
    <row r="223" spans="1:203" ht="20.25" customHeight="1">
      <c r="A223" s="102" t="s">
        <v>501</v>
      </c>
      <c r="B223" s="27">
        <v>3566</v>
      </c>
      <c r="C223" s="27">
        <v>13435</v>
      </c>
      <c r="D223" s="27">
        <v>11017</v>
      </c>
      <c r="E223" s="98">
        <f t="shared" si="6"/>
        <v>208.945597307908</v>
      </c>
      <c r="F223" s="96">
        <f t="shared" si="7"/>
        <v>82.00223297357648</v>
      </c>
      <c r="G223" s="24">
        <v>848</v>
      </c>
      <c r="GU223" s="54"/>
    </row>
    <row r="224" spans="1:203" ht="20.25" customHeight="1">
      <c r="A224" s="101" t="s">
        <v>169</v>
      </c>
      <c r="B224" s="27">
        <v>7</v>
      </c>
      <c r="C224" s="27">
        <v>6</v>
      </c>
      <c r="D224" s="27">
        <v>6</v>
      </c>
      <c r="E224" s="98">
        <f t="shared" si="6"/>
        <v>-14.285714285714285</v>
      </c>
      <c r="F224" s="96">
        <f t="shared" si="7"/>
        <v>100</v>
      </c>
      <c r="GU224" s="54"/>
    </row>
    <row r="225" spans="1:203" ht="20.25" customHeight="1">
      <c r="A225" s="101" t="s">
        <v>170</v>
      </c>
      <c r="B225" s="99">
        <f>B226</f>
        <v>447</v>
      </c>
      <c r="C225" s="99">
        <f>C226</f>
        <v>447</v>
      </c>
      <c r="D225" s="99">
        <f>D226</f>
        <v>457</v>
      </c>
      <c r="E225" s="98">
        <f t="shared" si="6"/>
        <v>2.237136465324385</v>
      </c>
      <c r="F225" s="96">
        <f t="shared" si="7"/>
        <v>102.23713646532437</v>
      </c>
      <c r="GU225" s="54"/>
    </row>
    <row r="226" spans="1:203" ht="20.25" customHeight="1">
      <c r="A226" s="101" t="s">
        <v>171</v>
      </c>
      <c r="B226" s="27">
        <v>447</v>
      </c>
      <c r="C226" s="27">
        <v>447</v>
      </c>
      <c r="D226" s="27">
        <v>457</v>
      </c>
      <c r="E226" s="98">
        <f t="shared" si="6"/>
        <v>2.237136465324385</v>
      </c>
      <c r="F226" s="96">
        <f t="shared" si="7"/>
        <v>102.23713646532437</v>
      </c>
      <c r="GU226" s="54"/>
    </row>
    <row r="227" spans="1:203" ht="20.25" customHeight="1">
      <c r="A227" s="101" t="s">
        <v>172</v>
      </c>
      <c r="B227" s="99">
        <f>SUM(B228:B229)</f>
        <v>998</v>
      </c>
      <c r="C227" s="99">
        <f>SUM(C228:C229)</f>
        <v>1050</v>
      </c>
      <c r="D227" s="99">
        <f>SUM(D228:D229)</f>
        <v>988</v>
      </c>
      <c r="E227" s="98">
        <f t="shared" si="6"/>
        <v>-1.002004008016032</v>
      </c>
      <c r="F227" s="96">
        <f t="shared" si="7"/>
        <v>94.0952380952381</v>
      </c>
      <c r="GU227" s="54"/>
    </row>
    <row r="228" spans="1:203" ht="20.25" customHeight="1">
      <c r="A228" s="101" t="s">
        <v>173</v>
      </c>
      <c r="B228" s="27">
        <v>998</v>
      </c>
      <c r="C228" s="27">
        <v>1050</v>
      </c>
      <c r="D228" s="27">
        <v>988</v>
      </c>
      <c r="E228" s="98">
        <f t="shared" si="6"/>
        <v>-1.002004008016032</v>
      </c>
      <c r="F228" s="96">
        <f t="shared" si="7"/>
        <v>94.0952380952381</v>
      </c>
      <c r="GU228" s="54"/>
    </row>
    <row r="229" spans="1:203" ht="20.25" customHeight="1">
      <c r="A229" s="101" t="s">
        <v>174</v>
      </c>
      <c r="B229" s="27"/>
      <c r="C229" s="27"/>
      <c r="D229" s="27"/>
      <c r="E229" s="98"/>
      <c r="F229" s="96"/>
      <c r="GU229" s="54"/>
    </row>
    <row r="230" spans="1:203" ht="20.25" customHeight="1">
      <c r="A230" s="101" t="s">
        <v>175</v>
      </c>
      <c r="B230" s="99">
        <f>SUM(B231:B234)</f>
        <v>1600</v>
      </c>
      <c r="C230" s="99">
        <f>SUM(C231:C234)</f>
        <v>1229</v>
      </c>
      <c r="D230" s="99">
        <f>SUM(D231:D234)</f>
        <v>1625</v>
      </c>
      <c r="E230" s="98">
        <f t="shared" si="6"/>
        <v>1.5625</v>
      </c>
      <c r="F230" s="96">
        <f t="shared" si="7"/>
        <v>132.2213181448332</v>
      </c>
      <c r="GU230" s="54"/>
    </row>
    <row r="231" spans="1:203" ht="20.25" customHeight="1">
      <c r="A231" s="101" t="s">
        <v>176</v>
      </c>
      <c r="B231" s="27">
        <v>321</v>
      </c>
      <c r="C231" s="27">
        <v>460</v>
      </c>
      <c r="D231" s="27">
        <v>270</v>
      </c>
      <c r="E231" s="98">
        <f t="shared" si="6"/>
        <v>-15.887850467289718</v>
      </c>
      <c r="F231" s="96">
        <f t="shared" si="7"/>
        <v>58.69565217391305</v>
      </c>
      <c r="GU231" s="54"/>
    </row>
    <row r="232" spans="1:203" ht="20.25" customHeight="1">
      <c r="A232" s="101" t="s">
        <v>177</v>
      </c>
      <c r="B232" s="27">
        <v>395</v>
      </c>
      <c r="C232" s="27">
        <v>202</v>
      </c>
      <c r="D232" s="27">
        <v>371</v>
      </c>
      <c r="E232" s="98">
        <f t="shared" si="6"/>
        <v>-6.075949367088607</v>
      </c>
      <c r="F232" s="96">
        <f t="shared" si="7"/>
        <v>183.66336633663366</v>
      </c>
      <c r="G232" s="24">
        <v>189</v>
      </c>
      <c r="GU232" s="54"/>
    </row>
    <row r="233" spans="1:203" ht="20.25" customHeight="1">
      <c r="A233" s="168" t="s">
        <v>585</v>
      </c>
      <c r="B233" s="27"/>
      <c r="C233" s="27">
        <v>94</v>
      </c>
      <c r="D233" s="27"/>
      <c r="E233" s="98"/>
      <c r="F233" s="96">
        <f t="shared" si="7"/>
        <v>0</v>
      </c>
      <c r="GU233" s="54"/>
    </row>
    <row r="234" spans="1:203" ht="20.25" customHeight="1">
      <c r="A234" s="101" t="s">
        <v>178</v>
      </c>
      <c r="B234" s="27">
        <v>884</v>
      </c>
      <c r="C234" s="27">
        <v>473</v>
      </c>
      <c r="D234" s="27">
        <v>984</v>
      </c>
      <c r="E234" s="98">
        <f t="shared" si="6"/>
        <v>11.312217194570136</v>
      </c>
      <c r="F234" s="96">
        <f t="shared" si="7"/>
        <v>208.0338266384778</v>
      </c>
      <c r="G234" s="24">
        <v>885</v>
      </c>
      <c r="GU234" s="54"/>
    </row>
    <row r="235" spans="1:203" ht="20.25" customHeight="1">
      <c r="A235" s="101" t="s">
        <v>179</v>
      </c>
      <c r="B235" s="99">
        <f>SUM(B236:B238)</f>
        <v>380</v>
      </c>
      <c r="C235" s="99">
        <f>SUM(C236:C238)</f>
        <v>558</v>
      </c>
      <c r="D235" s="99">
        <f>SUM(D236:D238)</f>
        <v>415</v>
      </c>
      <c r="E235" s="98">
        <f t="shared" si="6"/>
        <v>9.210526315789473</v>
      </c>
      <c r="F235" s="96">
        <f t="shared" si="7"/>
        <v>74.37275985663082</v>
      </c>
      <c r="GU235" s="54"/>
    </row>
    <row r="236" spans="1:203" ht="20.25" customHeight="1">
      <c r="A236" s="101" t="s">
        <v>180</v>
      </c>
      <c r="B236" s="27">
        <v>375</v>
      </c>
      <c r="C236" s="27">
        <v>555</v>
      </c>
      <c r="D236" s="27">
        <v>410</v>
      </c>
      <c r="E236" s="98">
        <f t="shared" si="6"/>
        <v>9.333333333333334</v>
      </c>
      <c r="F236" s="96">
        <f t="shared" si="7"/>
        <v>73.87387387387388</v>
      </c>
      <c r="GU236" s="54"/>
    </row>
    <row r="237" spans="1:203" ht="20.25" customHeight="1">
      <c r="A237" s="102" t="s">
        <v>502</v>
      </c>
      <c r="B237" s="27">
        <v>2</v>
      </c>
      <c r="C237" s="27"/>
      <c r="D237" s="27">
        <v>1</v>
      </c>
      <c r="E237" s="98">
        <f t="shared" si="6"/>
        <v>-50</v>
      </c>
      <c r="F237" s="96"/>
      <c r="G237" s="24">
        <v>2</v>
      </c>
      <c r="GU237" s="54"/>
    </row>
    <row r="238" spans="1:203" ht="20.25" customHeight="1">
      <c r="A238" s="101" t="s">
        <v>181</v>
      </c>
      <c r="B238" s="27">
        <v>3</v>
      </c>
      <c r="C238" s="27">
        <v>3</v>
      </c>
      <c r="D238" s="27">
        <v>4</v>
      </c>
      <c r="E238" s="98">
        <f t="shared" si="6"/>
        <v>33.33333333333333</v>
      </c>
      <c r="F238" s="96">
        <f t="shared" si="7"/>
        <v>133.33333333333331</v>
      </c>
      <c r="GU238" s="54"/>
    </row>
    <row r="239" spans="1:203" ht="20.25" customHeight="1">
      <c r="A239" s="101" t="s">
        <v>182</v>
      </c>
      <c r="B239" s="99">
        <f>SUM(B240:B244)</f>
        <v>653</v>
      </c>
      <c r="C239" s="99">
        <f>SUM(C240:C244)</f>
        <v>300</v>
      </c>
      <c r="D239" s="99">
        <f>SUM(D240:D244)</f>
        <v>469</v>
      </c>
      <c r="E239" s="98">
        <f t="shared" si="6"/>
        <v>-28.177641653905056</v>
      </c>
      <c r="F239" s="96">
        <f t="shared" si="7"/>
        <v>156.33333333333331</v>
      </c>
      <c r="GU239" s="54"/>
    </row>
    <row r="240" spans="1:203" ht="20.25" customHeight="1">
      <c r="A240" s="101" t="s">
        <v>183</v>
      </c>
      <c r="B240" s="27">
        <v>45</v>
      </c>
      <c r="C240" s="27">
        <v>49</v>
      </c>
      <c r="D240" s="27">
        <v>16</v>
      </c>
      <c r="E240" s="98">
        <f t="shared" si="6"/>
        <v>-64.44444444444444</v>
      </c>
      <c r="F240" s="96">
        <f t="shared" si="7"/>
        <v>32.6530612244898</v>
      </c>
      <c r="GU240" s="54"/>
    </row>
    <row r="241" spans="1:203" ht="20.25" customHeight="1">
      <c r="A241" s="101" t="s">
        <v>184</v>
      </c>
      <c r="B241" s="27"/>
      <c r="C241" s="27"/>
      <c r="D241" s="27"/>
      <c r="E241" s="98"/>
      <c r="F241" s="96"/>
      <c r="GU241" s="54"/>
    </row>
    <row r="242" spans="1:203" ht="20.25" customHeight="1">
      <c r="A242" s="101" t="s">
        <v>185</v>
      </c>
      <c r="B242" s="27">
        <v>513</v>
      </c>
      <c r="C242" s="27">
        <v>165</v>
      </c>
      <c r="D242" s="27">
        <v>358</v>
      </c>
      <c r="E242" s="98">
        <f t="shared" si="6"/>
        <v>-30.214424951267056</v>
      </c>
      <c r="F242" s="96">
        <f t="shared" si="7"/>
        <v>216.969696969697</v>
      </c>
      <c r="GU242" s="54"/>
    </row>
    <row r="243" spans="1:203" ht="20.25" customHeight="1">
      <c r="A243" s="101" t="s">
        <v>186</v>
      </c>
      <c r="B243" s="27">
        <v>73</v>
      </c>
      <c r="C243" s="27">
        <v>64</v>
      </c>
      <c r="D243" s="27">
        <v>73</v>
      </c>
      <c r="E243" s="98">
        <f t="shared" si="6"/>
        <v>0</v>
      </c>
      <c r="F243" s="96">
        <f t="shared" si="7"/>
        <v>114.0625</v>
      </c>
      <c r="GU243" s="54"/>
    </row>
    <row r="244" spans="1:203" ht="20.25" customHeight="1">
      <c r="A244" s="101" t="s">
        <v>187</v>
      </c>
      <c r="B244" s="27">
        <v>22</v>
      </c>
      <c r="C244" s="27">
        <v>22</v>
      </c>
      <c r="D244" s="27">
        <v>22</v>
      </c>
      <c r="E244" s="98">
        <f t="shared" si="6"/>
        <v>0</v>
      </c>
      <c r="F244" s="96">
        <f t="shared" si="7"/>
        <v>100</v>
      </c>
      <c r="GU244" s="54"/>
    </row>
    <row r="245" spans="1:203" ht="20.25" customHeight="1">
      <c r="A245" s="101" t="s">
        <v>188</v>
      </c>
      <c r="B245" s="99">
        <f>SUM(B246:B251)</f>
        <v>276</v>
      </c>
      <c r="C245" s="99">
        <f>SUM(C246:C251)</f>
        <v>54</v>
      </c>
      <c r="D245" s="99">
        <f>SUM(D246:D251)</f>
        <v>529</v>
      </c>
      <c r="E245" s="98">
        <f t="shared" si="6"/>
        <v>91.66666666666666</v>
      </c>
      <c r="F245" s="96">
        <f t="shared" si="7"/>
        <v>979.6296296296296</v>
      </c>
      <c r="GU245" s="54"/>
    </row>
    <row r="246" spans="1:203" ht="20.25" customHeight="1">
      <c r="A246" s="101" t="s">
        <v>28</v>
      </c>
      <c r="B246" s="27">
        <v>23</v>
      </c>
      <c r="C246" s="27">
        <v>21</v>
      </c>
      <c r="D246" s="27">
        <v>34</v>
      </c>
      <c r="E246" s="98">
        <f t="shared" si="6"/>
        <v>47.82608695652174</v>
      </c>
      <c r="F246" s="96">
        <f t="shared" si="7"/>
        <v>161.9047619047619</v>
      </c>
      <c r="GU246" s="54"/>
    </row>
    <row r="247" spans="1:203" ht="20.25" customHeight="1">
      <c r="A247" s="101" t="s">
        <v>29</v>
      </c>
      <c r="B247" s="27"/>
      <c r="C247" s="27"/>
      <c r="D247" s="27"/>
      <c r="E247" s="98"/>
      <c r="F247" s="96"/>
      <c r="GU247" s="54"/>
    </row>
    <row r="248" spans="1:203" ht="20.25" customHeight="1">
      <c r="A248" s="101" t="s">
        <v>189</v>
      </c>
      <c r="B248" s="27">
        <v>10</v>
      </c>
      <c r="C248" s="27">
        <v>6</v>
      </c>
      <c r="D248" s="27">
        <v>7</v>
      </c>
      <c r="E248" s="98">
        <f t="shared" si="6"/>
        <v>-30</v>
      </c>
      <c r="F248" s="96">
        <f t="shared" si="7"/>
        <v>116.66666666666667</v>
      </c>
      <c r="G248" s="24">
        <v>10</v>
      </c>
      <c r="GU248" s="54"/>
    </row>
    <row r="249" spans="1:203" ht="20.25" customHeight="1">
      <c r="A249" s="101" t="s">
        <v>190</v>
      </c>
      <c r="B249" s="27">
        <v>11</v>
      </c>
      <c r="C249" s="27">
        <v>15</v>
      </c>
      <c r="D249" s="27">
        <v>188</v>
      </c>
      <c r="E249" s="98">
        <f t="shared" si="6"/>
        <v>1609.090909090909</v>
      </c>
      <c r="F249" s="96">
        <f t="shared" si="7"/>
        <v>1253.3333333333333</v>
      </c>
      <c r="G249" s="24">
        <v>5</v>
      </c>
      <c r="GU249" s="54"/>
    </row>
    <row r="250" spans="1:203" ht="20.25" customHeight="1">
      <c r="A250" s="102" t="s">
        <v>503</v>
      </c>
      <c r="B250" s="27">
        <v>28</v>
      </c>
      <c r="C250" s="27"/>
      <c r="D250" s="27">
        <v>105</v>
      </c>
      <c r="E250" s="98">
        <f t="shared" si="6"/>
        <v>275</v>
      </c>
      <c r="F250" s="96"/>
      <c r="G250" s="24">
        <v>28</v>
      </c>
      <c r="GU250" s="54"/>
    </row>
    <row r="251" spans="1:203" ht="20.25" customHeight="1">
      <c r="A251" s="56" t="s">
        <v>191</v>
      </c>
      <c r="B251" s="27">
        <v>204</v>
      </c>
      <c r="C251" s="27">
        <v>12</v>
      </c>
      <c r="D251" s="27">
        <v>195</v>
      </c>
      <c r="E251" s="98">
        <f t="shared" si="6"/>
        <v>-4.411764705882353</v>
      </c>
      <c r="F251" s="96">
        <f t="shared" si="7"/>
        <v>1625</v>
      </c>
      <c r="G251" s="24">
        <v>205</v>
      </c>
      <c r="GU251" s="54"/>
    </row>
    <row r="252" spans="1:203" ht="20.25" customHeight="1">
      <c r="A252" s="56" t="s">
        <v>192</v>
      </c>
      <c r="B252" s="99">
        <f>SUM(B253:B254)</f>
        <v>0</v>
      </c>
      <c r="C252" s="99">
        <f>SUM(C253:C254)</f>
        <v>0</v>
      </c>
      <c r="D252" s="99">
        <f>SUM(D253:D254)</f>
        <v>0</v>
      </c>
      <c r="E252" s="98"/>
      <c r="F252" s="96"/>
      <c r="GU252" s="54"/>
    </row>
    <row r="253" spans="1:203" ht="20.25" customHeight="1">
      <c r="A253" s="26" t="s">
        <v>193</v>
      </c>
      <c r="B253" s="99"/>
      <c r="C253" s="99"/>
      <c r="D253" s="99"/>
      <c r="E253" s="98"/>
      <c r="F253" s="96"/>
      <c r="GU253" s="54"/>
    </row>
    <row r="254" spans="1:203" ht="20.25" customHeight="1">
      <c r="A254" s="56" t="s">
        <v>194</v>
      </c>
      <c r="B254" s="27"/>
      <c r="C254" s="27"/>
      <c r="D254" s="27"/>
      <c r="E254" s="98"/>
      <c r="F254" s="96"/>
      <c r="GU254" s="54"/>
    </row>
    <row r="255" spans="1:203" ht="20.25" customHeight="1">
      <c r="A255" s="101" t="s">
        <v>195</v>
      </c>
      <c r="B255" s="99">
        <f>SUM(B256:B257)</f>
        <v>18</v>
      </c>
      <c r="C255" s="99">
        <f>SUM(C256:C257)</f>
        <v>12</v>
      </c>
      <c r="D255" s="99">
        <f>SUM(D256:D257)</f>
        <v>18</v>
      </c>
      <c r="E255" s="98">
        <f t="shared" si="6"/>
        <v>0</v>
      </c>
      <c r="F255" s="96">
        <f t="shared" si="7"/>
        <v>150</v>
      </c>
      <c r="GU255" s="54"/>
    </row>
    <row r="256" spans="1:203" ht="20.25" customHeight="1">
      <c r="A256" s="101" t="s">
        <v>28</v>
      </c>
      <c r="B256" s="27">
        <v>13</v>
      </c>
      <c r="C256" s="27">
        <v>12</v>
      </c>
      <c r="D256" s="27">
        <v>14</v>
      </c>
      <c r="E256" s="98">
        <f t="shared" si="6"/>
        <v>7.6923076923076925</v>
      </c>
      <c r="F256" s="96">
        <f t="shared" si="7"/>
        <v>116.66666666666667</v>
      </c>
      <c r="GU256" s="54"/>
    </row>
    <row r="257" spans="1:203" ht="20.25" customHeight="1">
      <c r="A257" s="101" t="s">
        <v>29</v>
      </c>
      <c r="B257" s="27">
        <v>5</v>
      </c>
      <c r="C257" s="27"/>
      <c r="D257" s="27">
        <v>4</v>
      </c>
      <c r="E257" s="98">
        <f t="shared" si="6"/>
        <v>-20</v>
      </c>
      <c r="F257" s="96"/>
      <c r="GU257" s="54"/>
    </row>
    <row r="258" spans="1:203" ht="20.25" customHeight="1">
      <c r="A258" s="101" t="s">
        <v>196</v>
      </c>
      <c r="B258" s="99">
        <f>SUM(B259:B260)</f>
        <v>3035</v>
      </c>
      <c r="C258" s="99">
        <f>SUM(C259:C260)</f>
        <v>3914</v>
      </c>
      <c r="D258" s="99">
        <f>SUM(D259:D260)</f>
        <v>5007</v>
      </c>
      <c r="E258" s="98">
        <f t="shared" si="6"/>
        <v>64.97528830313016</v>
      </c>
      <c r="F258" s="96">
        <f t="shared" si="7"/>
        <v>127.92539601430761</v>
      </c>
      <c r="GU258" s="54"/>
    </row>
    <row r="259" spans="1:203" ht="20.25" customHeight="1">
      <c r="A259" s="101" t="s">
        <v>197</v>
      </c>
      <c r="B259" s="27">
        <v>1121</v>
      </c>
      <c r="C259" s="27">
        <v>2057</v>
      </c>
      <c r="D259" s="27">
        <v>4844</v>
      </c>
      <c r="E259" s="98">
        <f t="shared" si="6"/>
        <v>332.114183764496</v>
      </c>
      <c r="F259" s="96">
        <f t="shared" si="7"/>
        <v>235.48857559552746</v>
      </c>
      <c r="G259" s="24">
        <v>393</v>
      </c>
      <c r="GU259" s="54"/>
    </row>
    <row r="260" spans="1:203" ht="20.25" customHeight="1">
      <c r="A260" s="101" t="s">
        <v>198</v>
      </c>
      <c r="B260" s="27">
        <v>1914</v>
      </c>
      <c r="C260" s="27">
        <v>1857</v>
      </c>
      <c r="D260" s="27">
        <v>163</v>
      </c>
      <c r="E260" s="98">
        <f t="shared" si="6"/>
        <v>-91.48380355276907</v>
      </c>
      <c r="F260" s="96">
        <f t="shared" si="7"/>
        <v>8.777598276790522</v>
      </c>
      <c r="G260" s="24">
        <v>1659</v>
      </c>
      <c r="GU260" s="54"/>
    </row>
    <row r="261" spans="1:203" ht="20.25" customHeight="1">
      <c r="A261" s="101" t="s">
        <v>199</v>
      </c>
      <c r="B261" s="99">
        <f>SUM(B262:B263)</f>
        <v>609</v>
      </c>
      <c r="C261" s="99">
        <f>SUM(C262:C263)</f>
        <v>260</v>
      </c>
      <c r="D261" s="99">
        <f>SUM(D262:D263)</f>
        <v>36</v>
      </c>
      <c r="E261" s="98">
        <f t="shared" si="6"/>
        <v>-94.08866995073892</v>
      </c>
      <c r="F261" s="96">
        <f t="shared" si="7"/>
        <v>13.846153846153847</v>
      </c>
      <c r="GU261" s="54"/>
    </row>
    <row r="262" spans="1:203" ht="20.25" customHeight="1">
      <c r="A262" s="101" t="s">
        <v>200</v>
      </c>
      <c r="B262" s="27">
        <v>574</v>
      </c>
      <c r="C262" s="27">
        <v>260</v>
      </c>
      <c r="D262" s="27">
        <v>36</v>
      </c>
      <c r="E262" s="98">
        <f aca="true" t="shared" si="8" ref="E262:E325">(D262-B262)/B262*100</f>
        <v>-93.72822299651567</v>
      </c>
      <c r="F262" s="96">
        <f aca="true" t="shared" si="9" ref="F262:F320">D262/C262*100</f>
        <v>13.846153846153847</v>
      </c>
      <c r="G262" s="24">
        <v>164</v>
      </c>
      <c r="GU262" s="54"/>
    </row>
    <row r="263" spans="1:203" ht="20.25" customHeight="1">
      <c r="A263" s="56" t="s">
        <v>201</v>
      </c>
      <c r="B263" s="27">
        <v>35</v>
      </c>
      <c r="C263" s="27"/>
      <c r="D263" s="27"/>
      <c r="E263" s="98">
        <f t="shared" si="8"/>
        <v>-100</v>
      </c>
      <c r="F263" s="96"/>
      <c r="GU263" s="54"/>
    </row>
    <row r="264" spans="1:203" ht="20.25" customHeight="1">
      <c r="A264" s="101" t="s">
        <v>202</v>
      </c>
      <c r="B264" s="99">
        <f>SUM(B265:B265)</f>
        <v>881</v>
      </c>
      <c r="C264" s="99">
        <f>SUM(C265:C265)</f>
        <v>822</v>
      </c>
      <c r="D264" s="99">
        <f>SUM(D265:D265)</f>
        <v>1040</v>
      </c>
      <c r="E264" s="98">
        <f t="shared" si="8"/>
        <v>18.047673098751417</v>
      </c>
      <c r="F264" s="96">
        <f t="shared" si="9"/>
        <v>126.52068126520682</v>
      </c>
      <c r="GU264" s="54"/>
    </row>
    <row r="265" spans="1:203" ht="20.25" customHeight="1">
      <c r="A265" s="102" t="s">
        <v>504</v>
      </c>
      <c r="B265" s="27">
        <v>881</v>
      </c>
      <c r="C265" s="27">
        <v>822</v>
      </c>
      <c r="D265" s="27">
        <v>1040</v>
      </c>
      <c r="E265" s="98">
        <f t="shared" si="8"/>
        <v>18.047673098751417</v>
      </c>
      <c r="F265" s="96">
        <f t="shared" si="9"/>
        <v>126.52068126520682</v>
      </c>
      <c r="GU265" s="54"/>
    </row>
    <row r="266" spans="1:203" ht="20.25" customHeight="1">
      <c r="A266" s="101" t="s">
        <v>203</v>
      </c>
      <c r="B266" s="99">
        <f>SUM(B267:B268)</f>
        <v>553</v>
      </c>
      <c r="C266" s="99">
        <f>SUM(C267:C268)</f>
        <v>693</v>
      </c>
      <c r="D266" s="99">
        <f>SUM(D267:D268)</f>
        <v>597</v>
      </c>
      <c r="E266" s="98">
        <f t="shared" si="8"/>
        <v>7.956600361663653</v>
      </c>
      <c r="F266" s="96">
        <f t="shared" si="9"/>
        <v>86.14718614718615</v>
      </c>
      <c r="GU266" s="54"/>
    </row>
    <row r="267" spans="1:203" ht="20.25" customHeight="1">
      <c r="A267" s="60" t="s">
        <v>204</v>
      </c>
      <c r="B267" s="99">
        <v>25</v>
      </c>
      <c r="C267" s="99">
        <v>6</v>
      </c>
      <c r="D267" s="99">
        <v>24</v>
      </c>
      <c r="E267" s="98">
        <f t="shared" si="8"/>
        <v>-4</v>
      </c>
      <c r="F267" s="96">
        <f t="shared" si="9"/>
        <v>400</v>
      </c>
      <c r="G267" s="24">
        <v>25</v>
      </c>
      <c r="GU267" s="54"/>
    </row>
    <row r="268" spans="1:203" ht="20.25" customHeight="1">
      <c r="A268" s="102" t="s">
        <v>505</v>
      </c>
      <c r="B268" s="27">
        <v>528</v>
      </c>
      <c r="C268" s="27">
        <v>687</v>
      </c>
      <c r="D268" s="27">
        <v>573</v>
      </c>
      <c r="E268" s="98">
        <f t="shared" si="8"/>
        <v>8.522727272727272</v>
      </c>
      <c r="F268" s="96">
        <f t="shared" si="9"/>
        <v>83.4061135371179</v>
      </c>
      <c r="GU268" s="54"/>
    </row>
    <row r="269" spans="1:203" ht="20.25" customHeight="1">
      <c r="A269" s="102" t="s">
        <v>506</v>
      </c>
      <c r="B269" s="27">
        <f>B271</f>
        <v>4438</v>
      </c>
      <c r="C269" s="27">
        <f>SUM(C270:C271)</f>
        <v>5647</v>
      </c>
      <c r="D269" s="27">
        <f>SUM(D270:D271)</f>
        <v>5784</v>
      </c>
      <c r="E269" s="98">
        <f t="shared" si="8"/>
        <v>30.32897701667418</v>
      </c>
      <c r="F269" s="96">
        <f t="shared" si="9"/>
        <v>102.42606693819727</v>
      </c>
      <c r="GU269" s="54"/>
    </row>
    <row r="270" spans="1:203" ht="20.25" customHeight="1">
      <c r="A270" s="168" t="s">
        <v>586</v>
      </c>
      <c r="B270" s="27"/>
      <c r="C270" s="27">
        <v>1571</v>
      </c>
      <c r="D270" s="27"/>
      <c r="E270" s="98"/>
      <c r="F270" s="96">
        <f t="shared" si="9"/>
        <v>0</v>
      </c>
      <c r="GU270" s="54"/>
    </row>
    <row r="271" spans="1:203" ht="20.25" customHeight="1">
      <c r="A271" s="102" t="s">
        <v>507</v>
      </c>
      <c r="B271" s="27">
        <v>4438</v>
      </c>
      <c r="C271" s="27">
        <v>4076</v>
      </c>
      <c r="D271" s="27">
        <v>5784</v>
      </c>
      <c r="E271" s="98">
        <f t="shared" si="8"/>
        <v>30.32897701667418</v>
      </c>
      <c r="F271" s="96">
        <f t="shared" si="9"/>
        <v>141.9038272816487</v>
      </c>
      <c r="G271" s="24">
        <v>3499</v>
      </c>
      <c r="GU271" s="54"/>
    </row>
    <row r="272" spans="1:203" ht="20.25" customHeight="1">
      <c r="A272" s="26" t="s">
        <v>205</v>
      </c>
      <c r="B272" s="27">
        <f>B273</f>
        <v>0</v>
      </c>
      <c r="C272" s="27"/>
      <c r="D272" s="27">
        <f>D273</f>
        <v>0</v>
      </c>
      <c r="E272" s="98"/>
      <c r="F272" s="96"/>
      <c r="GU272" s="54"/>
    </row>
    <row r="273" spans="1:203" ht="20.25" customHeight="1">
      <c r="A273" s="26" t="s">
        <v>206</v>
      </c>
      <c r="B273" s="27"/>
      <c r="C273" s="27"/>
      <c r="D273" s="27"/>
      <c r="E273" s="98"/>
      <c r="F273" s="96"/>
      <c r="GU273" s="54"/>
    </row>
    <row r="274" spans="1:203" ht="20.25" customHeight="1">
      <c r="A274" s="101" t="s">
        <v>207</v>
      </c>
      <c r="B274" s="99">
        <f>B275+B278+B282+B286+B302+B306+B309+B311+B313+B294+B298</f>
        <v>19662</v>
      </c>
      <c r="C274" s="99">
        <f>C275+C278+C282+C286+C302+C306+C309+C311+C313+C294+C298</f>
        <v>15351</v>
      </c>
      <c r="D274" s="99">
        <f>D275+D278+D282+D286+D302+D306+D309+D311+D313+D294+D298</f>
        <v>20241</v>
      </c>
      <c r="E274" s="98">
        <f t="shared" si="8"/>
        <v>2.9447665547757094</v>
      </c>
      <c r="F274" s="96">
        <f t="shared" si="9"/>
        <v>131.8546023060387</v>
      </c>
      <c r="GU274" s="54"/>
    </row>
    <row r="275" spans="1:203" ht="20.25" customHeight="1">
      <c r="A275" s="102" t="s">
        <v>511</v>
      </c>
      <c r="B275" s="99">
        <f>SUM(B276:B277)</f>
        <v>158</v>
      </c>
      <c r="C275" s="99">
        <f>SUM(C276:C277)</f>
        <v>133</v>
      </c>
      <c r="D275" s="99">
        <f>SUM(D276:D277)</f>
        <v>153</v>
      </c>
      <c r="E275" s="98">
        <f t="shared" si="8"/>
        <v>-3.1645569620253164</v>
      </c>
      <c r="F275" s="96">
        <f t="shared" si="9"/>
        <v>115.0375939849624</v>
      </c>
      <c r="GU275" s="54"/>
    </row>
    <row r="276" spans="1:203" ht="20.25" customHeight="1">
      <c r="A276" s="101" t="s">
        <v>28</v>
      </c>
      <c r="B276" s="27">
        <v>146</v>
      </c>
      <c r="C276" s="27">
        <v>127</v>
      </c>
      <c r="D276" s="27">
        <v>143</v>
      </c>
      <c r="E276" s="98">
        <f t="shared" si="8"/>
        <v>-2.054794520547945</v>
      </c>
      <c r="F276" s="96">
        <f t="shared" si="9"/>
        <v>112.5984251968504</v>
      </c>
      <c r="GU276" s="54"/>
    </row>
    <row r="277" spans="1:203" ht="20.25" customHeight="1">
      <c r="A277" s="101" t="s">
        <v>29</v>
      </c>
      <c r="B277" s="27">
        <v>12</v>
      </c>
      <c r="C277" s="27">
        <v>6</v>
      </c>
      <c r="D277" s="27">
        <v>10</v>
      </c>
      <c r="E277" s="98">
        <f t="shared" si="8"/>
        <v>-16.666666666666664</v>
      </c>
      <c r="F277" s="96">
        <f t="shared" si="9"/>
        <v>166.66666666666669</v>
      </c>
      <c r="GU277" s="54"/>
    </row>
    <row r="278" spans="1:203" ht="20.25" customHeight="1">
      <c r="A278" s="101" t="s">
        <v>208</v>
      </c>
      <c r="B278" s="99">
        <f>SUM(B279:B281)</f>
        <v>1092</v>
      </c>
      <c r="C278" s="99">
        <f>SUM(C279:C281)</f>
        <v>886</v>
      </c>
      <c r="D278" s="99">
        <f>SUM(D279:D281)</f>
        <v>926</v>
      </c>
      <c r="E278" s="98">
        <f t="shared" si="8"/>
        <v>-15.2014652014652</v>
      </c>
      <c r="F278" s="96">
        <f t="shared" si="9"/>
        <v>104.51467268623024</v>
      </c>
      <c r="GU278" s="54"/>
    </row>
    <row r="279" spans="1:203" ht="20.25" customHeight="1">
      <c r="A279" s="101" t="s">
        <v>209</v>
      </c>
      <c r="B279" s="27">
        <v>446</v>
      </c>
      <c r="C279" s="27">
        <v>526</v>
      </c>
      <c r="D279" s="27">
        <v>446</v>
      </c>
      <c r="E279" s="98">
        <f t="shared" si="8"/>
        <v>0</v>
      </c>
      <c r="F279" s="96">
        <f t="shared" si="9"/>
        <v>84.79087452471484</v>
      </c>
      <c r="GU279" s="54"/>
    </row>
    <row r="280" spans="1:203" ht="20.25" customHeight="1">
      <c r="A280" s="101" t="s">
        <v>210</v>
      </c>
      <c r="B280" s="27">
        <v>150</v>
      </c>
      <c r="C280" s="27"/>
      <c r="D280" s="27"/>
      <c r="E280" s="98">
        <f t="shared" si="8"/>
        <v>-100</v>
      </c>
      <c r="F280" s="96"/>
      <c r="G280" s="24">
        <v>150</v>
      </c>
      <c r="GU280" s="54"/>
    </row>
    <row r="281" spans="1:203" ht="20.25" customHeight="1">
      <c r="A281" s="101" t="s">
        <v>211</v>
      </c>
      <c r="B281" s="27">
        <v>496</v>
      </c>
      <c r="C281" s="27">
        <v>360</v>
      </c>
      <c r="D281" s="27">
        <v>480</v>
      </c>
      <c r="E281" s="98">
        <f t="shared" si="8"/>
        <v>-3.225806451612903</v>
      </c>
      <c r="F281" s="96">
        <f t="shared" si="9"/>
        <v>133.33333333333331</v>
      </c>
      <c r="G281" s="24">
        <v>496</v>
      </c>
      <c r="GU281" s="54"/>
    </row>
    <row r="282" spans="1:203" ht="20.25" customHeight="1">
      <c r="A282" s="101" t="s">
        <v>212</v>
      </c>
      <c r="B282" s="99">
        <f>SUM(B284:B285)</f>
        <v>2421</v>
      </c>
      <c r="C282" s="99">
        <f>SUM(C284:C285)</f>
        <v>1522</v>
      </c>
      <c r="D282" s="99">
        <f>SUM(D284:D285)</f>
        <v>1865</v>
      </c>
      <c r="E282" s="98">
        <f t="shared" si="8"/>
        <v>-22.965716646014044</v>
      </c>
      <c r="F282" s="96">
        <f t="shared" si="9"/>
        <v>122.53613666228647</v>
      </c>
      <c r="GU282" s="54"/>
    </row>
    <row r="283" spans="1:203" ht="20.25" customHeight="1">
      <c r="A283" s="101" t="s">
        <v>213</v>
      </c>
      <c r="B283" s="99"/>
      <c r="C283" s="99"/>
      <c r="D283" s="99"/>
      <c r="E283" s="98"/>
      <c r="F283" s="96"/>
      <c r="GU283" s="54"/>
    </row>
    <row r="284" spans="1:203" ht="20.25" customHeight="1">
      <c r="A284" s="101" t="s">
        <v>214</v>
      </c>
      <c r="B284" s="27">
        <v>566</v>
      </c>
      <c r="C284" s="27">
        <v>1099</v>
      </c>
      <c r="D284" s="27">
        <v>974</v>
      </c>
      <c r="E284" s="98">
        <f t="shared" si="8"/>
        <v>72.08480565371025</v>
      </c>
      <c r="F284" s="96">
        <f t="shared" si="9"/>
        <v>88.62602365787079</v>
      </c>
      <c r="GU284" s="54"/>
    </row>
    <row r="285" spans="1:203" ht="20.25" customHeight="1">
      <c r="A285" s="101" t="s">
        <v>215</v>
      </c>
      <c r="B285" s="27">
        <v>1855</v>
      </c>
      <c r="C285" s="27">
        <v>423</v>
      </c>
      <c r="D285" s="27">
        <v>891</v>
      </c>
      <c r="E285" s="98">
        <f t="shared" si="8"/>
        <v>-51.967654986522916</v>
      </c>
      <c r="F285" s="96">
        <f t="shared" si="9"/>
        <v>210.63829787234042</v>
      </c>
      <c r="G285" s="24">
        <v>616</v>
      </c>
      <c r="GU285" s="54"/>
    </row>
    <row r="286" spans="1:203" ht="20.25" customHeight="1">
      <c r="A286" s="101" t="s">
        <v>216</v>
      </c>
      <c r="B286" s="99">
        <f>SUM(B287:B293)</f>
        <v>2589</v>
      </c>
      <c r="C286" s="99">
        <f>SUM(C287:C293)</f>
        <v>1861</v>
      </c>
      <c r="D286" s="99">
        <f>SUM(D287:D293)</f>
        <v>2646</v>
      </c>
      <c r="E286" s="98">
        <f t="shared" si="8"/>
        <v>2.20162224797219</v>
      </c>
      <c r="F286" s="96">
        <f t="shared" si="9"/>
        <v>142.18162278344977</v>
      </c>
      <c r="GU286" s="54"/>
    </row>
    <row r="287" spans="1:203" ht="20.25" customHeight="1">
      <c r="A287" s="101" t="s">
        <v>217</v>
      </c>
      <c r="B287" s="27">
        <v>375</v>
      </c>
      <c r="C287" s="27">
        <v>317</v>
      </c>
      <c r="D287" s="27">
        <v>363</v>
      </c>
      <c r="E287" s="98">
        <f t="shared" si="8"/>
        <v>-3.2</v>
      </c>
      <c r="F287" s="96">
        <f t="shared" si="9"/>
        <v>114.51104100946372</v>
      </c>
      <c r="GU287" s="54"/>
    </row>
    <row r="288" spans="1:203" ht="20.25" customHeight="1">
      <c r="A288" s="101" t="s">
        <v>218</v>
      </c>
      <c r="B288" s="27">
        <v>102</v>
      </c>
      <c r="C288" s="27">
        <v>91</v>
      </c>
      <c r="D288" s="27">
        <v>106</v>
      </c>
      <c r="E288" s="98">
        <f t="shared" si="8"/>
        <v>3.9215686274509802</v>
      </c>
      <c r="F288" s="96">
        <f t="shared" si="9"/>
        <v>116.4835164835165</v>
      </c>
      <c r="GU288" s="54"/>
    </row>
    <row r="289" spans="1:203" ht="20.25" customHeight="1">
      <c r="A289" s="101" t="s">
        <v>219</v>
      </c>
      <c r="B289" s="27">
        <v>253</v>
      </c>
      <c r="C289" s="27">
        <v>215</v>
      </c>
      <c r="D289" s="27">
        <v>256</v>
      </c>
      <c r="E289" s="98">
        <f t="shared" si="8"/>
        <v>1.185770750988142</v>
      </c>
      <c r="F289" s="96">
        <f t="shared" si="9"/>
        <v>119.06976744186046</v>
      </c>
      <c r="GU289" s="54"/>
    </row>
    <row r="290" spans="1:203" ht="20.25" customHeight="1">
      <c r="A290" s="101" t="s">
        <v>220</v>
      </c>
      <c r="B290" s="27"/>
      <c r="C290" s="27"/>
      <c r="D290" s="27"/>
      <c r="E290" s="98"/>
      <c r="F290" s="96"/>
      <c r="GU290" s="54"/>
    </row>
    <row r="291" spans="1:203" ht="20.25" customHeight="1">
      <c r="A291" s="101" t="s">
        <v>221</v>
      </c>
      <c r="B291" s="27">
        <v>1427</v>
      </c>
      <c r="C291" s="27">
        <v>1203</v>
      </c>
      <c r="D291" s="27">
        <v>1570</v>
      </c>
      <c r="E291" s="98">
        <f t="shared" si="8"/>
        <v>10.021023125437981</v>
      </c>
      <c r="F291" s="96">
        <f t="shared" si="9"/>
        <v>130.50706566916043</v>
      </c>
      <c r="G291" s="24">
        <v>1151</v>
      </c>
      <c r="GU291" s="54"/>
    </row>
    <row r="292" spans="1:203" ht="20.25" customHeight="1">
      <c r="A292" s="101" t="s">
        <v>222</v>
      </c>
      <c r="B292" s="27">
        <v>427</v>
      </c>
      <c r="C292" s="27">
        <v>35</v>
      </c>
      <c r="D292" s="27">
        <v>351</v>
      </c>
      <c r="E292" s="98">
        <f t="shared" si="8"/>
        <v>-17.798594847775178</v>
      </c>
      <c r="F292" s="96">
        <f t="shared" si="9"/>
        <v>1002.8571428571429</v>
      </c>
      <c r="G292" s="24">
        <v>256</v>
      </c>
      <c r="GU292" s="54"/>
    </row>
    <row r="293" spans="1:203" ht="20.25" customHeight="1">
      <c r="A293" s="101" t="s">
        <v>223</v>
      </c>
      <c r="B293" s="27">
        <v>5</v>
      </c>
      <c r="C293" s="27"/>
      <c r="D293" s="27"/>
      <c r="E293" s="98">
        <f t="shared" si="8"/>
        <v>-100</v>
      </c>
      <c r="F293" s="96"/>
      <c r="GU293" s="54"/>
    </row>
    <row r="294" spans="1:203" ht="20.25" customHeight="1">
      <c r="A294" s="101" t="s">
        <v>228</v>
      </c>
      <c r="B294" s="99">
        <f>SUM(B295:B297)</f>
        <v>912</v>
      </c>
      <c r="C294" s="99">
        <f>SUM(C295:C297)</f>
        <v>732</v>
      </c>
      <c r="D294" s="99">
        <f>SUM(D295:D297)</f>
        <v>963</v>
      </c>
      <c r="E294" s="98">
        <f t="shared" si="8"/>
        <v>5.592105263157895</v>
      </c>
      <c r="F294" s="96">
        <f t="shared" si="9"/>
        <v>131.55737704918033</v>
      </c>
      <c r="GU294" s="54"/>
    </row>
    <row r="295" spans="1:203" ht="20.25" customHeight="1">
      <c r="A295" s="101" t="s">
        <v>229</v>
      </c>
      <c r="B295" s="99"/>
      <c r="C295" s="99"/>
      <c r="D295" s="99"/>
      <c r="E295" s="98"/>
      <c r="F295" s="96"/>
      <c r="GU295" s="54"/>
    </row>
    <row r="296" spans="1:203" ht="20.25" customHeight="1">
      <c r="A296" s="101" t="s">
        <v>230</v>
      </c>
      <c r="B296" s="27">
        <v>833</v>
      </c>
      <c r="C296" s="27">
        <v>700</v>
      </c>
      <c r="D296" s="27">
        <v>902</v>
      </c>
      <c r="E296" s="98">
        <f t="shared" si="8"/>
        <v>8.28331332533013</v>
      </c>
      <c r="F296" s="96">
        <f t="shared" si="9"/>
        <v>128.85714285714286</v>
      </c>
      <c r="G296" s="24">
        <v>501</v>
      </c>
      <c r="GU296" s="54"/>
    </row>
    <row r="297" spans="1:203" ht="20.25" customHeight="1">
      <c r="A297" s="101" t="s">
        <v>231</v>
      </c>
      <c r="B297" s="27">
        <v>79</v>
      </c>
      <c r="C297" s="27">
        <v>32</v>
      </c>
      <c r="D297" s="27">
        <v>61</v>
      </c>
      <c r="E297" s="98">
        <f t="shared" si="8"/>
        <v>-22.78481012658228</v>
      </c>
      <c r="F297" s="96">
        <f t="shared" si="9"/>
        <v>190.625</v>
      </c>
      <c r="G297" s="24">
        <v>47</v>
      </c>
      <c r="GU297" s="54"/>
    </row>
    <row r="298" spans="1:203" ht="20.25" customHeight="1">
      <c r="A298" s="101" t="s">
        <v>232</v>
      </c>
      <c r="B298" s="27">
        <f>SUM(B299:B301)</f>
        <v>111</v>
      </c>
      <c r="C298" s="27">
        <f>SUM(C299:C301)</f>
        <v>66</v>
      </c>
      <c r="D298" s="27">
        <f>SUM(D299:D301)</f>
        <v>93</v>
      </c>
      <c r="E298" s="98">
        <f t="shared" si="8"/>
        <v>-16.216216216216218</v>
      </c>
      <c r="F298" s="96">
        <f t="shared" si="9"/>
        <v>140.9090909090909</v>
      </c>
      <c r="GU298" s="54"/>
    </row>
    <row r="299" spans="1:203" ht="20.25" customHeight="1">
      <c r="A299" s="102" t="s">
        <v>498</v>
      </c>
      <c r="B299" s="27">
        <v>3</v>
      </c>
      <c r="C299" s="27"/>
      <c r="D299" s="27"/>
      <c r="E299" s="98">
        <f t="shared" si="8"/>
        <v>-100</v>
      </c>
      <c r="F299" s="96"/>
      <c r="GU299" s="54"/>
    </row>
    <row r="300" spans="1:203" ht="20.25" customHeight="1">
      <c r="A300" s="101" t="s">
        <v>233</v>
      </c>
      <c r="B300" s="27">
        <v>25</v>
      </c>
      <c r="C300" s="27"/>
      <c r="D300" s="27">
        <v>13</v>
      </c>
      <c r="E300" s="98">
        <f t="shared" si="8"/>
        <v>-48</v>
      </c>
      <c r="F300" s="96"/>
      <c r="GU300" s="54"/>
    </row>
    <row r="301" spans="1:203" ht="20.25" customHeight="1">
      <c r="A301" s="102" t="s">
        <v>499</v>
      </c>
      <c r="B301" s="27">
        <v>83</v>
      </c>
      <c r="C301" s="27">
        <v>66</v>
      </c>
      <c r="D301" s="27">
        <v>80</v>
      </c>
      <c r="E301" s="98">
        <f t="shared" si="8"/>
        <v>-3.614457831325301</v>
      </c>
      <c r="F301" s="96">
        <f t="shared" si="9"/>
        <v>121.21212121212122</v>
      </c>
      <c r="GU301" s="54"/>
    </row>
    <row r="302" spans="1:203" ht="20.25" customHeight="1">
      <c r="A302" s="102" t="s">
        <v>508</v>
      </c>
      <c r="B302" s="99">
        <f>SUM(B303:B305)</f>
        <v>2864</v>
      </c>
      <c r="C302" s="99">
        <f>SUM(C303:C305)</f>
        <v>2915</v>
      </c>
      <c r="D302" s="99">
        <f>SUM(D303:D305)</f>
        <v>2907</v>
      </c>
      <c r="E302" s="98">
        <f t="shared" si="8"/>
        <v>1.5013966480446927</v>
      </c>
      <c r="F302" s="96">
        <f t="shared" si="9"/>
        <v>99.72555746140652</v>
      </c>
      <c r="GU302" s="54"/>
    </row>
    <row r="303" spans="1:203" ht="20.25" customHeight="1">
      <c r="A303" s="101" t="s">
        <v>224</v>
      </c>
      <c r="B303" s="27">
        <v>1097</v>
      </c>
      <c r="C303" s="27">
        <v>836</v>
      </c>
      <c r="D303" s="27">
        <v>873</v>
      </c>
      <c r="E303" s="98">
        <f t="shared" si="8"/>
        <v>-20.419325432999088</v>
      </c>
      <c r="F303" s="96">
        <f t="shared" si="9"/>
        <v>104.42583732057416</v>
      </c>
      <c r="GU303" s="54"/>
    </row>
    <row r="304" spans="1:203" ht="20.25" customHeight="1">
      <c r="A304" s="101" t="s">
        <v>225</v>
      </c>
      <c r="B304" s="27">
        <v>1765</v>
      </c>
      <c r="C304" s="27">
        <v>2079</v>
      </c>
      <c r="D304" s="27">
        <v>2032</v>
      </c>
      <c r="E304" s="98">
        <f t="shared" si="8"/>
        <v>15.127478753541077</v>
      </c>
      <c r="F304" s="96">
        <f t="shared" si="9"/>
        <v>97.73929773929774</v>
      </c>
      <c r="GU304" s="54"/>
    </row>
    <row r="305" spans="1:203" ht="20.25" customHeight="1">
      <c r="A305" s="26" t="s">
        <v>226</v>
      </c>
      <c r="B305" s="27">
        <v>2</v>
      </c>
      <c r="C305" s="27"/>
      <c r="D305" s="27">
        <v>2</v>
      </c>
      <c r="E305" s="98">
        <f t="shared" si="8"/>
        <v>0</v>
      </c>
      <c r="F305" s="96"/>
      <c r="G305" s="24">
        <v>2</v>
      </c>
      <c r="GU305" s="54"/>
    </row>
    <row r="306" spans="1:203" ht="20.25" customHeight="1">
      <c r="A306" s="102" t="s">
        <v>509</v>
      </c>
      <c r="B306" s="27">
        <f>B307+B308</f>
        <v>9189</v>
      </c>
      <c r="C306" s="27">
        <f>C307+C308</f>
        <v>6908</v>
      </c>
      <c r="D306" s="27">
        <f>D307+D308</f>
        <v>9803</v>
      </c>
      <c r="E306" s="98">
        <f t="shared" si="8"/>
        <v>6.681902274458591</v>
      </c>
      <c r="F306" s="96">
        <f t="shared" si="9"/>
        <v>141.90793283149972</v>
      </c>
      <c r="GU306" s="54"/>
    </row>
    <row r="307" spans="1:203" ht="20.25" customHeight="1">
      <c r="A307" s="168" t="s">
        <v>579</v>
      </c>
      <c r="B307" s="27">
        <v>9115</v>
      </c>
      <c r="C307" s="27">
        <v>6788</v>
      </c>
      <c r="D307" s="27">
        <v>9692</v>
      </c>
      <c r="E307" s="98">
        <f t="shared" si="8"/>
        <v>6.330224904004389</v>
      </c>
      <c r="F307" s="96">
        <f t="shared" si="9"/>
        <v>142.78137890394817</v>
      </c>
      <c r="G307" s="24">
        <f>6602-284</f>
        <v>6318</v>
      </c>
      <c r="GU307" s="54"/>
    </row>
    <row r="308" spans="1:203" ht="20.25" customHeight="1">
      <c r="A308" s="168" t="s">
        <v>580</v>
      </c>
      <c r="B308" s="27">
        <v>74</v>
      </c>
      <c r="C308" s="27">
        <v>120</v>
      </c>
      <c r="D308" s="27">
        <v>111</v>
      </c>
      <c r="E308" s="98">
        <f t="shared" si="8"/>
        <v>50</v>
      </c>
      <c r="F308" s="96">
        <f t="shared" si="9"/>
        <v>92.5</v>
      </c>
      <c r="GU308" s="54"/>
    </row>
    <row r="309" spans="1:203" ht="20.25" customHeight="1">
      <c r="A309" s="102" t="s">
        <v>510</v>
      </c>
      <c r="B309" s="27">
        <f>B310</f>
        <v>274</v>
      </c>
      <c r="C309" s="27">
        <f>C310</f>
        <v>219</v>
      </c>
      <c r="D309" s="27">
        <f>D310</f>
        <v>840</v>
      </c>
      <c r="E309" s="98">
        <f t="shared" si="8"/>
        <v>206.5693430656934</v>
      </c>
      <c r="F309" s="96">
        <f t="shared" si="9"/>
        <v>383.5616438356164</v>
      </c>
      <c r="GU309" s="54"/>
    </row>
    <row r="310" spans="1:203" ht="20.25" customHeight="1">
      <c r="A310" s="101" t="s">
        <v>227</v>
      </c>
      <c r="B310" s="27">
        <v>274</v>
      </c>
      <c r="C310" s="27">
        <v>219</v>
      </c>
      <c r="D310" s="27">
        <v>840</v>
      </c>
      <c r="E310" s="98">
        <f t="shared" si="8"/>
        <v>206.5693430656934</v>
      </c>
      <c r="F310" s="96">
        <f t="shared" si="9"/>
        <v>383.5616438356164</v>
      </c>
      <c r="G310" s="24">
        <v>274</v>
      </c>
      <c r="GU310" s="54"/>
    </row>
    <row r="311" spans="1:203" ht="20.25" customHeight="1">
      <c r="A311" s="102" t="s">
        <v>513</v>
      </c>
      <c r="B311" s="27">
        <f>B312</f>
        <v>51</v>
      </c>
      <c r="C311" s="27">
        <f>C312</f>
        <v>108</v>
      </c>
      <c r="D311" s="27">
        <f>D312</f>
        <v>44</v>
      </c>
      <c r="E311" s="98">
        <f t="shared" si="8"/>
        <v>-13.725490196078432</v>
      </c>
      <c r="F311" s="96">
        <f t="shared" si="9"/>
        <v>40.74074074074074</v>
      </c>
      <c r="GU311" s="54"/>
    </row>
    <row r="312" spans="1:203" ht="20.25" customHeight="1">
      <c r="A312" s="102" t="s">
        <v>512</v>
      </c>
      <c r="B312" s="27">
        <v>51</v>
      </c>
      <c r="C312" s="27">
        <v>108</v>
      </c>
      <c r="D312" s="27">
        <v>44</v>
      </c>
      <c r="E312" s="98">
        <f t="shared" si="8"/>
        <v>-13.725490196078432</v>
      </c>
      <c r="F312" s="96">
        <f t="shared" si="9"/>
        <v>40.74074074074074</v>
      </c>
      <c r="G312" s="24">
        <v>51</v>
      </c>
      <c r="GU312" s="54"/>
    </row>
    <row r="313" spans="1:203" ht="20.25" customHeight="1">
      <c r="A313" s="26" t="s">
        <v>514</v>
      </c>
      <c r="B313" s="99">
        <f>B314</f>
        <v>1</v>
      </c>
      <c r="C313" s="99">
        <f>C314</f>
        <v>1</v>
      </c>
      <c r="D313" s="99">
        <f>D314</f>
        <v>1</v>
      </c>
      <c r="E313" s="98">
        <f t="shared" si="8"/>
        <v>0</v>
      </c>
      <c r="F313" s="96">
        <f t="shared" si="9"/>
        <v>100</v>
      </c>
      <c r="GU313" s="54"/>
    </row>
    <row r="314" spans="1:203" ht="20.25" customHeight="1">
      <c r="A314" s="26" t="s">
        <v>515</v>
      </c>
      <c r="B314" s="27">
        <v>1</v>
      </c>
      <c r="C314" s="27">
        <v>1</v>
      </c>
      <c r="D314" s="27">
        <v>1</v>
      </c>
      <c r="E314" s="98">
        <f t="shared" si="8"/>
        <v>0</v>
      </c>
      <c r="F314" s="96">
        <f t="shared" si="9"/>
        <v>100</v>
      </c>
      <c r="G314" s="24">
        <v>1</v>
      </c>
      <c r="GU314" s="54"/>
    </row>
    <row r="315" spans="1:203" ht="20.25" customHeight="1">
      <c r="A315" s="101" t="s">
        <v>234</v>
      </c>
      <c r="B315" s="99">
        <f>B316+B319+B321+B326+B333+B330+B338+B340</f>
        <v>6146</v>
      </c>
      <c r="C315" s="99">
        <f>C316+C319+C321+C326+C333+C330+C338+C340</f>
        <v>2111</v>
      </c>
      <c r="D315" s="99">
        <f>D316+D319+D321+D326+D333+D330+D338+D340</f>
        <v>6051</v>
      </c>
      <c r="E315" s="98">
        <f t="shared" si="8"/>
        <v>-1.5457207940123658</v>
      </c>
      <c r="F315" s="96">
        <f t="shared" si="9"/>
        <v>286.6414021790621</v>
      </c>
      <c r="GU315" s="54"/>
    </row>
    <row r="316" spans="1:203" ht="20.25" customHeight="1">
      <c r="A316" s="101" t="s">
        <v>235</v>
      </c>
      <c r="B316" s="99">
        <f>SUM(B317:B318)</f>
        <v>465</v>
      </c>
      <c r="C316" s="99">
        <f>SUM(C317:C318)</f>
        <v>182</v>
      </c>
      <c r="D316" s="99">
        <f>SUM(D317:D318)</f>
        <v>243</v>
      </c>
      <c r="E316" s="98">
        <f t="shared" si="8"/>
        <v>-47.74193548387097</v>
      </c>
      <c r="F316" s="96">
        <f t="shared" si="9"/>
        <v>133.5164835164835</v>
      </c>
      <c r="GU316" s="54"/>
    </row>
    <row r="317" spans="1:203" ht="20.25" customHeight="1">
      <c r="A317" s="101" t="s">
        <v>28</v>
      </c>
      <c r="B317" s="27">
        <v>81</v>
      </c>
      <c r="C317" s="27">
        <v>60</v>
      </c>
      <c r="D317" s="27">
        <v>65</v>
      </c>
      <c r="E317" s="98">
        <f t="shared" si="8"/>
        <v>-19.753086419753085</v>
      </c>
      <c r="F317" s="96">
        <f t="shared" si="9"/>
        <v>108.33333333333333</v>
      </c>
      <c r="GU317" s="54"/>
    </row>
    <row r="318" spans="1:203" ht="20.25" customHeight="1">
      <c r="A318" s="101" t="s">
        <v>236</v>
      </c>
      <c r="B318" s="27">
        <v>384</v>
      </c>
      <c r="C318" s="27">
        <v>122</v>
      </c>
      <c r="D318" s="27">
        <v>178</v>
      </c>
      <c r="E318" s="98">
        <f t="shared" si="8"/>
        <v>-53.645833333333336</v>
      </c>
      <c r="F318" s="96">
        <f t="shared" si="9"/>
        <v>145.9016393442623</v>
      </c>
      <c r="GU318" s="54"/>
    </row>
    <row r="319" spans="1:203" ht="20.25" customHeight="1">
      <c r="A319" s="101" t="s">
        <v>237</v>
      </c>
      <c r="B319" s="99">
        <f>B320</f>
        <v>168</v>
      </c>
      <c r="C319" s="99">
        <f>C320</f>
        <v>5</v>
      </c>
      <c r="D319" s="99">
        <f>D320</f>
        <v>16</v>
      </c>
      <c r="E319" s="98">
        <f t="shared" si="8"/>
        <v>-90.47619047619048</v>
      </c>
      <c r="F319" s="96">
        <f t="shared" si="9"/>
        <v>320</v>
      </c>
      <c r="GU319" s="54"/>
    </row>
    <row r="320" spans="1:203" ht="20.25" customHeight="1">
      <c r="A320" s="101" t="s">
        <v>238</v>
      </c>
      <c r="B320" s="27">
        <v>168</v>
      </c>
      <c r="C320" s="27">
        <v>5</v>
      </c>
      <c r="D320" s="27">
        <v>16</v>
      </c>
      <c r="E320" s="98">
        <f t="shared" si="8"/>
        <v>-90.47619047619048</v>
      </c>
      <c r="F320" s="96">
        <f t="shared" si="9"/>
        <v>320</v>
      </c>
      <c r="GU320" s="54"/>
    </row>
    <row r="321" spans="1:203" ht="20.25" customHeight="1">
      <c r="A321" s="101" t="s">
        <v>239</v>
      </c>
      <c r="B321" s="99">
        <f>SUM(B322:B325)</f>
        <v>2535</v>
      </c>
      <c r="C321" s="99">
        <f>SUM(C322:C325)</f>
        <v>0</v>
      </c>
      <c r="D321" s="99">
        <f>SUM(D322:D325)</f>
        <v>1265</v>
      </c>
      <c r="E321" s="98">
        <f t="shared" si="8"/>
        <v>-50.09861932938856</v>
      </c>
      <c r="F321" s="96"/>
      <c r="GU321" s="54"/>
    </row>
    <row r="322" spans="1:203" ht="20.25" customHeight="1">
      <c r="A322" s="102" t="s">
        <v>516</v>
      </c>
      <c r="B322" s="99">
        <v>196</v>
      </c>
      <c r="C322" s="99"/>
      <c r="D322" s="99">
        <v>129</v>
      </c>
      <c r="E322" s="98">
        <f t="shared" si="8"/>
        <v>-34.183673469387756</v>
      </c>
      <c r="F322" s="96"/>
      <c r="G322" s="24">
        <v>125</v>
      </c>
      <c r="GU322" s="54"/>
    </row>
    <row r="323" spans="1:203" ht="20.25" customHeight="1">
      <c r="A323" s="101" t="s">
        <v>240</v>
      </c>
      <c r="B323" s="99">
        <v>2251</v>
      </c>
      <c r="C323" s="99"/>
      <c r="D323" s="99">
        <v>1136</v>
      </c>
      <c r="E323" s="98">
        <f t="shared" si="8"/>
        <v>-49.53354064860062</v>
      </c>
      <c r="F323" s="96"/>
      <c r="G323" s="24">
        <v>1671</v>
      </c>
      <c r="GU323" s="54"/>
    </row>
    <row r="324" spans="1:203" ht="20.25" customHeight="1">
      <c r="A324" s="101" t="s">
        <v>241</v>
      </c>
      <c r="B324" s="27"/>
      <c r="C324" s="27"/>
      <c r="D324" s="27"/>
      <c r="E324" s="98"/>
      <c r="F324" s="96"/>
      <c r="G324" s="24">
        <v>92</v>
      </c>
      <c r="GU324" s="54"/>
    </row>
    <row r="325" spans="1:203" ht="20.25" customHeight="1">
      <c r="A325" s="26" t="s">
        <v>242</v>
      </c>
      <c r="B325" s="27">
        <v>88</v>
      </c>
      <c r="C325" s="27"/>
      <c r="D325" s="27"/>
      <c r="E325" s="98">
        <f t="shared" si="8"/>
        <v>-100</v>
      </c>
      <c r="F325" s="96"/>
      <c r="GU325" s="54"/>
    </row>
    <row r="326" spans="1:203" ht="20.25" customHeight="1">
      <c r="A326" s="101" t="s">
        <v>243</v>
      </c>
      <c r="B326" s="99">
        <f>SUM(B327:B328)</f>
        <v>155</v>
      </c>
      <c r="C326" s="99">
        <f>SUM(C327:C328)</f>
        <v>935</v>
      </c>
      <c r="D326" s="99">
        <f>SUM(D327:D328)</f>
        <v>1854</v>
      </c>
      <c r="E326" s="98">
        <f aca="true" t="shared" si="10" ref="E326:E387">(D326-B326)/B326*100</f>
        <v>1096.1290322580644</v>
      </c>
      <c r="F326" s="96">
        <f aca="true" t="shared" si="11" ref="F326:F387">D326/C326*100</f>
        <v>198.28877005347593</v>
      </c>
      <c r="GU326" s="54"/>
    </row>
    <row r="327" spans="1:203" ht="20.25" customHeight="1">
      <c r="A327" s="101" t="s">
        <v>244</v>
      </c>
      <c r="B327" s="27">
        <v>25</v>
      </c>
      <c r="C327" s="27">
        <v>605</v>
      </c>
      <c r="D327" s="27">
        <v>837</v>
      </c>
      <c r="E327" s="98">
        <f t="shared" si="10"/>
        <v>3247.9999999999995</v>
      </c>
      <c r="F327" s="96">
        <f t="shared" si="11"/>
        <v>138.34710743801654</v>
      </c>
      <c r="GU327" s="54"/>
    </row>
    <row r="328" spans="1:203" ht="20.25" customHeight="1">
      <c r="A328" s="101" t="s">
        <v>245</v>
      </c>
      <c r="B328" s="27">
        <v>130</v>
      </c>
      <c r="C328" s="27">
        <v>330</v>
      </c>
      <c r="D328" s="27">
        <v>1017</v>
      </c>
      <c r="E328" s="98">
        <f t="shared" si="10"/>
        <v>682.3076923076923</v>
      </c>
      <c r="F328" s="96">
        <f t="shared" si="11"/>
        <v>308.1818181818182</v>
      </c>
      <c r="G328" s="24">
        <v>25</v>
      </c>
      <c r="GU328" s="54"/>
    </row>
    <row r="329" spans="1:203" ht="20.25" customHeight="1">
      <c r="A329" s="101" t="s">
        <v>246</v>
      </c>
      <c r="B329" s="27"/>
      <c r="C329" s="27"/>
      <c r="D329" s="27"/>
      <c r="E329" s="98"/>
      <c r="F329" s="96"/>
      <c r="GU329" s="54"/>
    </row>
    <row r="330" spans="1:203" ht="20.25" customHeight="1">
      <c r="A330" s="26" t="s">
        <v>247</v>
      </c>
      <c r="B330" s="99">
        <f>SUM(B331:B332)</f>
        <v>1798</v>
      </c>
      <c r="C330" s="99">
        <f>SUM(C331:C332)</f>
        <v>899</v>
      </c>
      <c r="D330" s="99">
        <f>SUM(D331:D332)</f>
        <v>2327</v>
      </c>
      <c r="E330" s="98">
        <f t="shared" si="10"/>
        <v>29.421579532814242</v>
      </c>
      <c r="F330" s="96">
        <f t="shared" si="11"/>
        <v>258.84315906562847</v>
      </c>
      <c r="GU330" s="54"/>
    </row>
    <row r="331" spans="1:203" ht="20.25" customHeight="1">
      <c r="A331" s="169" t="s">
        <v>581</v>
      </c>
      <c r="B331" s="99"/>
      <c r="C331" s="99">
        <v>899</v>
      </c>
      <c r="D331" s="99">
        <v>2327</v>
      </c>
      <c r="E331" s="98"/>
      <c r="F331" s="96">
        <f t="shared" si="11"/>
        <v>258.84315906562847</v>
      </c>
      <c r="GU331" s="54"/>
    </row>
    <row r="332" spans="1:203" ht="20.25" customHeight="1">
      <c r="A332" s="26" t="s">
        <v>248</v>
      </c>
      <c r="B332" s="27">
        <v>1798</v>
      </c>
      <c r="C332" s="27"/>
      <c r="D332" s="27"/>
      <c r="E332" s="98">
        <f t="shared" si="10"/>
        <v>-100</v>
      </c>
      <c r="F332" s="96"/>
      <c r="G332" s="24">
        <v>1797</v>
      </c>
      <c r="GU332" s="54"/>
    </row>
    <row r="333" spans="1:203" ht="20.25" customHeight="1">
      <c r="A333" s="101" t="s">
        <v>249</v>
      </c>
      <c r="B333" s="99">
        <f>SUM(B334:B337)</f>
        <v>1025</v>
      </c>
      <c r="C333" s="99">
        <f>SUM(C334:C337)</f>
        <v>90</v>
      </c>
      <c r="D333" s="99">
        <f>SUM(D334:D337)</f>
        <v>346</v>
      </c>
      <c r="E333" s="98">
        <f t="shared" si="10"/>
        <v>-66.2439024390244</v>
      </c>
      <c r="F333" s="96">
        <f t="shared" si="11"/>
        <v>384.44444444444446</v>
      </c>
      <c r="GU333" s="54"/>
    </row>
    <row r="334" spans="1:203" ht="20.25" customHeight="1">
      <c r="A334" s="101" t="s">
        <v>250</v>
      </c>
      <c r="B334" s="99">
        <v>180</v>
      </c>
      <c r="C334" s="99">
        <v>90</v>
      </c>
      <c r="D334" s="99">
        <v>90</v>
      </c>
      <c r="E334" s="98">
        <f t="shared" si="10"/>
        <v>-50</v>
      </c>
      <c r="F334" s="96">
        <f t="shared" si="11"/>
        <v>100</v>
      </c>
      <c r="G334" s="24">
        <v>180</v>
      </c>
      <c r="GU334" s="54"/>
    </row>
    <row r="335" spans="1:203" ht="20.25" customHeight="1">
      <c r="A335" s="101" t="s">
        <v>251</v>
      </c>
      <c r="B335" s="27"/>
      <c r="C335" s="27"/>
      <c r="D335" s="27"/>
      <c r="E335" s="98"/>
      <c r="F335" s="96"/>
      <c r="G335" s="24">
        <v>530</v>
      </c>
      <c r="GU335" s="54"/>
    </row>
    <row r="336" spans="1:203" ht="20.25" customHeight="1">
      <c r="A336" s="102" t="s">
        <v>517</v>
      </c>
      <c r="B336" s="27">
        <v>18</v>
      </c>
      <c r="C336" s="27"/>
      <c r="D336" s="27"/>
      <c r="E336" s="98">
        <f t="shared" si="10"/>
        <v>-100</v>
      </c>
      <c r="F336" s="96"/>
      <c r="G336" s="24">
        <v>19</v>
      </c>
      <c r="GU336" s="54"/>
    </row>
    <row r="337" spans="1:203" ht="20.25" customHeight="1">
      <c r="A337" s="101" t="s">
        <v>252</v>
      </c>
      <c r="B337" s="27">
        <v>827</v>
      </c>
      <c r="C337" s="27"/>
      <c r="D337" s="27">
        <v>256</v>
      </c>
      <c r="E337" s="98">
        <f t="shared" si="10"/>
        <v>-69.0447400241838</v>
      </c>
      <c r="F337" s="96"/>
      <c r="G337" s="24">
        <v>297</v>
      </c>
      <c r="GU337" s="54"/>
    </row>
    <row r="338" spans="1:203" ht="20.25" customHeight="1">
      <c r="A338" s="26" t="s">
        <v>253</v>
      </c>
      <c r="B338" s="27">
        <f>B339</f>
        <v>0</v>
      </c>
      <c r="C338" s="27">
        <f>C339</f>
        <v>0</v>
      </c>
      <c r="D338" s="27">
        <f>D339</f>
        <v>0</v>
      </c>
      <c r="E338" s="98"/>
      <c r="F338" s="96"/>
      <c r="GU338" s="54"/>
    </row>
    <row r="339" spans="1:203" ht="20.25" customHeight="1">
      <c r="A339" s="26" t="s">
        <v>254</v>
      </c>
      <c r="B339" s="27"/>
      <c r="C339" s="27"/>
      <c r="D339" s="27"/>
      <c r="E339" s="98"/>
      <c r="F339" s="96"/>
      <c r="GU339" s="54"/>
    </row>
    <row r="340" spans="1:203" ht="20.25" customHeight="1">
      <c r="A340" s="26" t="s">
        <v>255</v>
      </c>
      <c r="B340" s="27">
        <f>B341</f>
        <v>0</v>
      </c>
      <c r="C340" s="27"/>
      <c r="D340" s="27">
        <f>D341</f>
        <v>0</v>
      </c>
      <c r="E340" s="98"/>
      <c r="F340" s="96"/>
      <c r="GU340" s="54"/>
    </row>
    <row r="341" spans="1:203" ht="20.25" customHeight="1">
      <c r="A341" s="26" t="s">
        <v>256</v>
      </c>
      <c r="B341" s="27"/>
      <c r="C341" s="27"/>
      <c r="D341" s="27"/>
      <c r="E341" s="98"/>
      <c r="F341" s="96"/>
      <c r="GU341" s="54"/>
    </row>
    <row r="342" spans="1:203" ht="20.25" customHeight="1">
      <c r="A342" s="101" t="s">
        <v>257</v>
      </c>
      <c r="B342" s="99">
        <f>B343+B347+B349+B352+B354+B356</f>
        <v>8094</v>
      </c>
      <c r="C342" s="99">
        <f>C343+C347+C349+C352+C354+C356</f>
        <v>2282</v>
      </c>
      <c r="D342" s="99">
        <f>D343+D347+D349+D352+D354+D356</f>
        <v>7378</v>
      </c>
      <c r="E342" s="98">
        <f t="shared" si="10"/>
        <v>-8.846058808994318</v>
      </c>
      <c r="F342" s="96">
        <f t="shared" si="11"/>
        <v>323.3128834355828</v>
      </c>
      <c r="GU342" s="54"/>
    </row>
    <row r="343" spans="1:203" ht="20.25" customHeight="1">
      <c r="A343" s="101" t="s">
        <v>258</v>
      </c>
      <c r="B343" s="99">
        <f>SUM(B344:B346)</f>
        <v>1288</v>
      </c>
      <c r="C343" s="99">
        <f>SUM(C344:C346)</f>
        <v>958</v>
      </c>
      <c r="D343" s="99">
        <f>SUM(D344:D346)</f>
        <v>1693</v>
      </c>
      <c r="E343" s="98">
        <f t="shared" si="10"/>
        <v>31.44409937888199</v>
      </c>
      <c r="F343" s="96">
        <f t="shared" si="11"/>
        <v>176.72233820459292</v>
      </c>
      <c r="GU343" s="54"/>
    </row>
    <row r="344" spans="1:203" ht="20.25" customHeight="1">
      <c r="A344" s="101" t="s">
        <v>28</v>
      </c>
      <c r="B344" s="27">
        <v>122</v>
      </c>
      <c r="C344" s="27">
        <v>102</v>
      </c>
      <c r="D344" s="27">
        <v>121</v>
      </c>
      <c r="E344" s="98">
        <f t="shared" si="10"/>
        <v>-0.819672131147541</v>
      </c>
      <c r="F344" s="96">
        <f t="shared" si="11"/>
        <v>118.62745098039215</v>
      </c>
      <c r="GU344" s="54"/>
    </row>
    <row r="345" spans="1:203" ht="20.25" customHeight="1">
      <c r="A345" s="101" t="s">
        <v>259</v>
      </c>
      <c r="B345" s="27">
        <v>239</v>
      </c>
      <c r="C345" s="27">
        <v>186</v>
      </c>
      <c r="D345" s="27">
        <v>311</v>
      </c>
      <c r="E345" s="98">
        <f t="shared" si="10"/>
        <v>30.125523012552303</v>
      </c>
      <c r="F345" s="96">
        <f t="shared" si="11"/>
        <v>167.20430107526883</v>
      </c>
      <c r="GU345" s="54"/>
    </row>
    <row r="346" spans="1:203" ht="20.25" customHeight="1">
      <c r="A346" s="101" t="s">
        <v>260</v>
      </c>
      <c r="B346" s="27">
        <v>927</v>
      </c>
      <c r="C346" s="27">
        <v>670</v>
      </c>
      <c r="D346" s="27">
        <v>1261</v>
      </c>
      <c r="E346" s="98">
        <f t="shared" si="10"/>
        <v>36.03020496224379</v>
      </c>
      <c r="F346" s="96">
        <f t="shared" si="11"/>
        <v>188.2089552238806</v>
      </c>
      <c r="GU346" s="54"/>
    </row>
    <row r="347" spans="1:203" ht="20.25" customHeight="1">
      <c r="A347" s="101" t="s">
        <v>261</v>
      </c>
      <c r="B347" s="99">
        <f>B348</f>
        <v>39</v>
      </c>
      <c r="C347" s="99">
        <f>C348</f>
        <v>28</v>
      </c>
      <c r="D347" s="99">
        <f>D348</f>
        <v>67</v>
      </c>
      <c r="E347" s="98">
        <f t="shared" si="10"/>
        <v>71.7948717948718</v>
      </c>
      <c r="F347" s="96">
        <f t="shared" si="11"/>
        <v>239.28571428571428</v>
      </c>
      <c r="GU347" s="54"/>
    </row>
    <row r="348" spans="1:203" ht="20.25" customHeight="1">
      <c r="A348" s="101" t="s">
        <v>262</v>
      </c>
      <c r="B348" s="27">
        <v>39</v>
      </c>
      <c r="C348" s="27">
        <v>28</v>
      </c>
      <c r="D348" s="27">
        <v>67</v>
      </c>
      <c r="E348" s="98">
        <f t="shared" si="10"/>
        <v>71.7948717948718</v>
      </c>
      <c r="F348" s="96">
        <f t="shared" si="11"/>
        <v>239.28571428571428</v>
      </c>
      <c r="GU348" s="54"/>
    </row>
    <row r="349" spans="1:203" ht="20.25" customHeight="1">
      <c r="A349" s="101" t="s">
        <v>263</v>
      </c>
      <c r="B349" s="99">
        <f>SUM(B350:B351)</f>
        <v>5827</v>
      </c>
      <c r="C349" s="99">
        <f>SUM(C350:C351)</f>
        <v>588</v>
      </c>
      <c r="D349" s="99">
        <f>SUM(D350:D351)</f>
        <v>2997</v>
      </c>
      <c r="E349" s="98">
        <f t="shared" si="10"/>
        <v>-48.56701561695555</v>
      </c>
      <c r="F349" s="96">
        <f t="shared" si="11"/>
        <v>509.6938775510204</v>
      </c>
      <c r="GU349" s="54"/>
    </row>
    <row r="350" spans="1:203" ht="20.25" customHeight="1">
      <c r="A350" s="101" t="s">
        <v>264</v>
      </c>
      <c r="B350" s="27">
        <v>75</v>
      </c>
      <c r="C350" s="27">
        <v>90</v>
      </c>
      <c r="D350" s="27">
        <v>75</v>
      </c>
      <c r="E350" s="98">
        <f t="shared" si="10"/>
        <v>0</v>
      </c>
      <c r="F350" s="96">
        <f t="shared" si="11"/>
        <v>83.33333333333334</v>
      </c>
      <c r="GU350" s="54"/>
    </row>
    <row r="351" spans="1:203" ht="20.25" customHeight="1">
      <c r="A351" s="101" t="s">
        <v>265</v>
      </c>
      <c r="B351" s="27">
        <v>5752</v>
      </c>
      <c r="C351" s="27">
        <v>498</v>
      </c>
      <c r="D351" s="27">
        <v>2922</v>
      </c>
      <c r="E351" s="98">
        <f t="shared" si="10"/>
        <v>-49.20027816411683</v>
      </c>
      <c r="F351" s="96">
        <f t="shared" si="11"/>
        <v>586.7469879518072</v>
      </c>
      <c r="G351" s="24">
        <v>5281</v>
      </c>
      <c r="GU351" s="54"/>
    </row>
    <row r="352" spans="1:203" ht="20.25" customHeight="1">
      <c r="A352" s="101" t="s">
        <v>266</v>
      </c>
      <c r="B352" s="99">
        <f>B353</f>
        <v>903</v>
      </c>
      <c r="C352" s="99">
        <f>C353</f>
        <v>680</v>
      </c>
      <c r="D352" s="99">
        <f>D353</f>
        <v>2356</v>
      </c>
      <c r="E352" s="98">
        <f t="shared" si="10"/>
        <v>160.90808416389814</v>
      </c>
      <c r="F352" s="96">
        <f t="shared" si="11"/>
        <v>346.47058823529414</v>
      </c>
      <c r="GU352" s="54"/>
    </row>
    <row r="353" spans="1:203" ht="20.25" customHeight="1">
      <c r="A353" s="101" t="s">
        <v>267</v>
      </c>
      <c r="B353" s="27">
        <v>903</v>
      </c>
      <c r="C353" s="27">
        <v>680</v>
      </c>
      <c r="D353" s="27">
        <v>2356</v>
      </c>
      <c r="E353" s="98">
        <f t="shared" si="10"/>
        <v>160.90808416389814</v>
      </c>
      <c r="F353" s="96">
        <f t="shared" si="11"/>
        <v>346.47058823529414</v>
      </c>
      <c r="GU353" s="54"/>
    </row>
    <row r="354" spans="1:203" ht="20.25" customHeight="1">
      <c r="A354" s="101" t="s">
        <v>268</v>
      </c>
      <c r="B354" s="99">
        <f>B355</f>
        <v>37</v>
      </c>
      <c r="C354" s="99">
        <f>C355</f>
        <v>28</v>
      </c>
      <c r="D354" s="99">
        <f>D355</f>
        <v>33</v>
      </c>
      <c r="E354" s="98">
        <f t="shared" si="10"/>
        <v>-10.81081081081081</v>
      </c>
      <c r="F354" s="96">
        <f t="shared" si="11"/>
        <v>117.85714285714286</v>
      </c>
      <c r="GU354" s="54"/>
    </row>
    <row r="355" spans="1:203" ht="20.25" customHeight="1">
      <c r="A355" s="101" t="s">
        <v>269</v>
      </c>
      <c r="B355" s="27">
        <v>37</v>
      </c>
      <c r="C355" s="27">
        <v>28</v>
      </c>
      <c r="D355" s="27">
        <v>33</v>
      </c>
      <c r="E355" s="98">
        <f t="shared" si="10"/>
        <v>-10.81081081081081</v>
      </c>
      <c r="F355" s="96">
        <f t="shared" si="11"/>
        <v>117.85714285714286</v>
      </c>
      <c r="GU355" s="54"/>
    </row>
    <row r="356" spans="1:203" ht="20.25" customHeight="1">
      <c r="A356" s="26" t="s">
        <v>270</v>
      </c>
      <c r="B356" s="99">
        <f>B357</f>
        <v>0</v>
      </c>
      <c r="C356" s="99"/>
      <c r="D356" s="99">
        <f>D357</f>
        <v>232</v>
      </c>
      <c r="E356" s="98"/>
      <c r="F356" s="96"/>
      <c r="GU356" s="54"/>
    </row>
    <row r="357" spans="1:203" ht="20.25" customHeight="1">
      <c r="A357" s="26" t="s">
        <v>271</v>
      </c>
      <c r="B357" s="27"/>
      <c r="C357" s="27"/>
      <c r="D357" s="27">
        <v>232</v>
      </c>
      <c r="E357" s="98"/>
      <c r="F357" s="96"/>
      <c r="GU357" s="54"/>
    </row>
    <row r="358" spans="1:6" ht="20.25" customHeight="1">
      <c r="A358" s="101" t="s">
        <v>272</v>
      </c>
      <c r="B358" s="99">
        <f>B359+B380+B400+B416+B423+B428+B435+B444+B442</f>
        <v>55375</v>
      </c>
      <c r="C358" s="99">
        <f>C359+C380+C400+C416+C423+C428+C435+C444+C442</f>
        <v>36189</v>
      </c>
      <c r="D358" s="99">
        <f>D359+D380+D400+D416+D423+D428+D435+D444+D442</f>
        <v>65078</v>
      </c>
      <c r="E358" s="98">
        <f t="shared" si="10"/>
        <v>17.52234762979684</v>
      </c>
      <c r="F358" s="96">
        <f t="shared" si="11"/>
        <v>179.828124568239</v>
      </c>
    </row>
    <row r="359" spans="1:6" ht="20.25" customHeight="1">
      <c r="A359" s="101" t="s">
        <v>273</v>
      </c>
      <c r="B359" s="99">
        <f>SUM(B360:B379)</f>
        <v>19190</v>
      </c>
      <c r="C359" s="99">
        <f>SUM(C360:C379)</f>
        <v>5330</v>
      </c>
      <c r="D359" s="99">
        <f>SUM(D360:D379)</f>
        <v>18211</v>
      </c>
      <c r="E359" s="98">
        <f t="shared" si="10"/>
        <v>-5.101615424700364</v>
      </c>
      <c r="F359" s="96">
        <f t="shared" si="11"/>
        <v>341.6697936210131</v>
      </c>
    </row>
    <row r="360" spans="1:6" ht="20.25" customHeight="1">
      <c r="A360" s="101" t="s">
        <v>28</v>
      </c>
      <c r="B360" s="27">
        <v>309</v>
      </c>
      <c r="C360" s="27">
        <v>267</v>
      </c>
      <c r="D360" s="27">
        <v>364</v>
      </c>
      <c r="E360" s="98">
        <f t="shared" si="10"/>
        <v>17.79935275080906</v>
      </c>
      <c r="F360" s="96">
        <f t="shared" si="11"/>
        <v>136.32958801498128</v>
      </c>
    </row>
    <row r="361" spans="1:6" ht="20.25" customHeight="1">
      <c r="A361" s="101" t="s">
        <v>39</v>
      </c>
      <c r="B361" s="27">
        <v>1838</v>
      </c>
      <c r="C361" s="27">
        <v>1524</v>
      </c>
      <c r="D361" s="27">
        <v>1654</v>
      </c>
      <c r="E361" s="98">
        <f t="shared" si="10"/>
        <v>-10.01088139281828</v>
      </c>
      <c r="F361" s="96">
        <f t="shared" si="11"/>
        <v>108.53018372703411</v>
      </c>
    </row>
    <row r="362" spans="1:7" ht="20.25" customHeight="1">
      <c r="A362" s="101" t="s">
        <v>274</v>
      </c>
      <c r="B362" s="27">
        <v>2094</v>
      </c>
      <c r="C362" s="27"/>
      <c r="D362" s="27">
        <v>1601</v>
      </c>
      <c r="E362" s="98">
        <f t="shared" si="10"/>
        <v>-23.543457497612224</v>
      </c>
      <c r="F362" s="96"/>
      <c r="G362" s="24">
        <v>2076</v>
      </c>
    </row>
    <row r="363" spans="1:7" ht="20.25" customHeight="1">
      <c r="A363" s="101" t="s">
        <v>275</v>
      </c>
      <c r="B363" s="27">
        <v>180</v>
      </c>
      <c r="C363" s="27">
        <v>126</v>
      </c>
      <c r="D363" s="27">
        <v>325</v>
      </c>
      <c r="E363" s="98">
        <f t="shared" si="10"/>
        <v>80.55555555555556</v>
      </c>
      <c r="F363" s="96">
        <f t="shared" si="11"/>
        <v>257.93650793650795</v>
      </c>
      <c r="G363" s="24">
        <v>79</v>
      </c>
    </row>
    <row r="364" spans="1:7" ht="20.25" customHeight="1">
      <c r="A364" s="101" t="s">
        <v>276</v>
      </c>
      <c r="B364" s="27">
        <v>59</v>
      </c>
      <c r="C364" s="27">
        <v>3</v>
      </c>
      <c r="D364" s="27">
        <v>53</v>
      </c>
      <c r="E364" s="98">
        <f t="shared" si="10"/>
        <v>-10.16949152542373</v>
      </c>
      <c r="F364" s="96">
        <f t="shared" si="11"/>
        <v>1766.6666666666667</v>
      </c>
      <c r="G364" s="24">
        <v>50</v>
      </c>
    </row>
    <row r="365" spans="1:7" ht="20.25" customHeight="1">
      <c r="A365" s="101" t="s">
        <v>277</v>
      </c>
      <c r="B365" s="27">
        <v>36</v>
      </c>
      <c r="C365" s="27">
        <v>5</v>
      </c>
      <c r="D365" s="27">
        <v>21</v>
      </c>
      <c r="E365" s="98">
        <f t="shared" si="10"/>
        <v>-41.66666666666667</v>
      </c>
      <c r="F365" s="96">
        <f t="shared" si="11"/>
        <v>420</v>
      </c>
      <c r="G365" s="24">
        <v>18</v>
      </c>
    </row>
    <row r="366" spans="1:7" ht="20.25" customHeight="1">
      <c r="A366" s="101" t="s">
        <v>278</v>
      </c>
      <c r="B366" s="27">
        <v>14</v>
      </c>
      <c r="C366" s="27"/>
      <c r="D366" s="27">
        <v>4</v>
      </c>
      <c r="E366" s="98">
        <f t="shared" si="10"/>
        <v>-71.42857142857143</v>
      </c>
      <c r="F366" s="96"/>
      <c r="G366" s="24">
        <v>4</v>
      </c>
    </row>
    <row r="367" spans="1:7" ht="20.25" customHeight="1">
      <c r="A367" s="101" t="s">
        <v>279</v>
      </c>
      <c r="B367" s="27">
        <v>175</v>
      </c>
      <c r="C367" s="27"/>
      <c r="D367" s="27"/>
      <c r="E367" s="98">
        <f t="shared" si="10"/>
        <v>-100</v>
      </c>
      <c r="F367" s="96"/>
      <c r="G367" s="24">
        <v>175</v>
      </c>
    </row>
    <row r="368" spans="1:6" ht="20.25" customHeight="1">
      <c r="A368" s="26" t="s">
        <v>280</v>
      </c>
      <c r="B368" s="27"/>
      <c r="C368" s="27"/>
      <c r="D368" s="27"/>
      <c r="E368" s="98"/>
      <c r="F368" s="96"/>
    </row>
    <row r="369" spans="1:7" ht="20.25" customHeight="1">
      <c r="A369" s="26" t="s">
        <v>281</v>
      </c>
      <c r="B369" s="27">
        <v>5615</v>
      </c>
      <c r="C369" s="27"/>
      <c r="D369" s="27">
        <v>4197</v>
      </c>
      <c r="E369" s="98">
        <f t="shared" si="10"/>
        <v>-25.25378450578807</v>
      </c>
      <c r="F369" s="96"/>
      <c r="G369" s="24">
        <v>5615</v>
      </c>
    </row>
    <row r="370" spans="1:7" ht="20.25" customHeight="1">
      <c r="A370" s="26" t="s">
        <v>282</v>
      </c>
      <c r="B370" s="27">
        <v>143</v>
      </c>
      <c r="C370" s="27"/>
      <c r="D370" s="27">
        <v>448</v>
      </c>
      <c r="E370" s="98">
        <f t="shared" si="10"/>
        <v>213.28671328671328</v>
      </c>
      <c r="F370" s="96"/>
      <c r="G370" s="24">
        <v>143</v>
      </c>
    </row>
    <row r="371" spans="1:7" ht="20.25" customHeight="1">
      <c r="A371" s="101" t="s">
        <v>283</v>
      </c>
      <c r="B371" s="27">
        <v>5160</v>
      </c>
      <c r="C371" s="27"/>
      <c r="D371" s="27">
        <v>5008</v>
      </c>
      <c r="E371" s="98">
        <f t="shared" si="10"/>
        <v>-2.945736434108527</v>
      </c>
      <c r="F371" s="96"/>
      <c r="G371" s="24">
        <v>5160</v>
      </c>
    </row>
    <row r="372" spans="1:6" ht="20.25" customHeight="1">
      <c r="A372" s="101" t="s">
        <v>284</v>
      </c>
      <c r="B372" s="27"/>
      <c r="C372" s="27"/>
      <c r="D372" s="27"/>
      <c r="E372" s="98"/>
      <c r="F372" s="96"/>
    </row>
    <row r="373" spans="1:7" ht="20.25" customHeight="1">
      <c r="A373" s="101" t="s">
        <v>285</v>
      </c>
      <c r="B373" s="27">
        <v>82</v>
      </c>
      <c r="C373" s="27"/>
      <c r="D373" s="27">
        <v>350</v>
      </c>
      <c r="E373" s="98">
        <f t="shared" si="10"/>
        <v>326.8292682926829</v>
      </c>
      <c r="F373" s="96"/>
      <c r="G373" s="24">
        <v>82</v>
      </c>
    </row>
    <row r="374" spans="1:6" ht="20.25" customHeight="1">
      <c r="A374" s="26" t="s">
        <v>286</v>
      </c>
      <c r="B374" s="27"/>
      <c r="C374" s="27"/>
      <c r="D374" s="27"/>
      <c r="E374" s="98"/>
      <c r="F374" s="96"/>
    </row>
    <row r="375" spans="1:6" ht="20.25" customHeight="1">
      <c r="A375" s="101" t="s">
        <v>287</v>
      </c>
      <c r="B375" s="27">
        <v>367</v>
      </c>
      <c r="C375" s="27">
        <v>445</v>
      </c>
      <c r="D375" s="27">
        <v>305</v>
      </c>
      <c r="E375" s="98">
        <f t="shared" si="10"/>
        <v>-16.893732970027248</v>
      </c>
      <c r="F375" s="96">
        <f t="shared" si="11"/>
        <v>68.53932584269663</v>
      </c>
    </row>
    <row r="376" spans="1:6" ht="20.25" customHeight="1">
      <c r="A376" s="101" t="s">
        <v>288</v>
      </c>
      <c r="B376" s="27">
        <v>434</v>
      </c>
      <c r="C376" s="27">
        <v>799</v>
      </c>
      <c r="D376" s="27">
        <v>266</v>
      </c>
      <c r="E376" s="98">
        <f t="shared" si="10"/>
        <v>-38.70967741935484</v>
      </c>
      <c r="F376" s="96">
        <f t="shared" si="11"/>
        <v>33.29161451814768</v>
      </c>
    </row>
    <row r="377" spans="1:6" ht="20.25" customHeight="1">
      <c r="A377" s="101" t="s">
        <v>289</v>
      </c>
      <c r="B377" s="27">
        <v>1723</v>
      </c>
      <c r="C377" s="27">
        <v>2074</v>
      </c>
      <c r="D377" s="27">
        <v>1499</v>
      </c>
      <c r="E377" s="98">
        <f t="shared" si="10"/>
        <v>-13.000580383052815</v>
      </c>
      <c r="F377" s="96">
        <f t="shared" si="11"/>
        <v>72.27579556412729</v>
      </c>
    </row>
    <row r="378" spans="1:6" ht="20.25" customHeight="1">
      <c r="A378" s="57" t="s">
        <v>290</v>
      </c>
      <c r="B378" s="27"/>
      <c r="C378" s="27"/>
      <c r="D378" s="27"/>
      <c r="E378" s="98"/>
      <c r="F378" s="96"/>
    </row>
    <row r="379" spans="1:7" ht="20.25" customHeight="1">
      <c r="A379" s="101" t="s">
        <v>291</v>
      </c>
      <c r="B379" s="27">
        <v>961</v>
      </c>
      <c r="C379" s="27">
        <v>87</v>
      </c>
      <c r="D379" s="27">
        <v>2116</v>
      </c>
      <c r="E379" s="98">
        <f t="shared" si="10"/>
        <v>120.18730489073882</v>
      </c>
      <c r="F379" s="96">
        <f t="shared" si="11"/>
        <v>2432.183908045977</v>
      </c>
      <c r="G379" s="24">
        <v>860</v>
      </c>
    </row>
    <row r="380" spans="1:6" ht="20.25" customHeight="1">
      <c r="A380" s="101" t="s">
        <v>292</v>
      </c>
      <c r="B380" s="99">
        <f>SUM(B381:B399)</f>
        <v>10689</v>
      </c>
      <c r="C380" s="99">
        <f>SUM(C381:C399)</f>
        <v>5808</v>
      </c>
      <c r="D380" s="99">
        <f>SUM(D381:D399)</f>
        <v>12829</v>
      </c>
      <c r="E380" s="98">
        <f t="shared" si="10"/>
        <v>20.020581906632987</v>
      </c>
      <c r="F380" s="96">
        <f t="shared" si="11"/>
        <v>220.8849862258953</v>
      </c>
    </row>
    <row r="381" spans="1:6" ht="20.25" customHeight="1">
      <c r="A381" s="101" t="s">
        <v>28</v>
      </c>
      <c r="B381" s="27">
        <v>356</v>
      </c>
      <c r="C381" s="27">
        <v>322</v>
      </c>
      <c r="D381" s="27">
        <v>497</v>
      </c>
      <c r="E381" s="98">
        <f t="shared" si="10"/>
        <v>39.60674157303371</v>
      </c>
      <c r="F381" s="96">
        <f t="shared" si="11"/>
        <v>154.34782608695653</v>
      </c>
    </row>
    <row r="382" spans="1:6" ht="20.25" customHeight="1">
      <c r="A382" s="101" t="s">
        <v>293</v>
      </c>
      <c r="B382" s="27">
        <v>1317</v>
      </c>
      <c r="C382" s="27">
        <v>1330</v>
      </c>
      <c r="D382" s="27">
        <v>1571</v>
      </c>
      <c r="E382" s="98">
        <f t="shared" si="10"/>
        <v>19.286256643887622</v>
      </c>
      <c r="F382" s="96">
        <f t="shared" si="11"/>
        <v>118.1203007518797</v>
      </c>
    </row>
    <row r="383" spans="1:7" ht="20.25" customHeight="1">
      <c r="A383" s="101" t="s">
        <v>294</v>
      </c>
      <c r="B383" s="27">
        <v>1727</v>
      </c>
      <c r="C383" s="27">
        <v>1109</v>
      </c>
      <c r="D383" s="27">
        <v>3132</v>
      </c>
      <c r="E383" s="98">
        <f t="shared" si="10"/>
        <v>81.35495078170237</v>
      </c>
      <c r="F383" s="96">
        <f t="shared" si="11"/>
        <v>282.4165915238954</v>
      </c>
      <c r="G383" s="24">
        <v>1727</v>
      </c>
    </row>
    <row r="384" spans="1:7" ht="20.25" customHeight="1">
      <c r="A384" s="26" t="s">
        <v>295</v>
      </c>
      <c r="B384" s="27">
        <v>86</v>
      </c>
      <c r="C384" s="27"/>
      <c r="D384" s="27"/>
      <c r="E384" s="98">
        <f t="shared" si="10"/>
        <v>-100</v>
      </c>
      <c r="F384" s="96"/>
      <c r="G384" s="24">
        <v>86</v>
      </c>
    </row>
    <row r="385" spans="1:7" ht="20.25" customHeight="1">
      <c r="A385" s="56" t="s">
        <v>296</v>
      </c>
      <c r="B385" s="27">
        <v>89</v>
      </c>
      <c r="C385" s="27"/>
      <c r="D385" s="27"/>
      <c r="E385" s="98">
        <f t="shared" si="10"/>
        <v>-100</v>
      </c>
      <c r="F385" s="96"/>
      <c r="G385" s="24">
        <v>14</v>
      </c>
    </row>
    <row r="386" spans="1:7" ht="20.25" customHeight="1">
      <c r="A386" s="137" t="s">
        <v>518</v>
      </c>
      <c r="B386" s="27">
        <v>3</v>
      </c>
      <c r="C386" s="27"/>
      <c r="D386" s="27"/>
      <c r="E386" s="98">
        <f t="shared" si="10"/>
        <v>-100</v>
      </c>
      <c r="F386" s="96"/>
      <c r="G386" s="24">
        <v>3</v>
      </c>
    </row>
    <row r="387" spans="1:7" ht="20.25" customHeight="1">
      <c r="A387" s="58" t="s">
        <v>297</v>
      </c>
      <c r="B387" s="27">
        <v>3708</v>
      </c>
      <c r="C387" s="27">
        <v>2493</v>
      </c>
      <c r="D387" s="27">
        <v>3713</v>
      </c>
      <c r="E387" s="98">
        <f t="shared" si="10"/>
        <v>0.1348435814455232</v>
      </c>
      <c r="F387" s="96">
        <f t="shared" si="11"/>
        <v>148.93702366626553</v>
      </c>
      <c r="G387" s="24">
        <v>3708</v>
      </c>
    </row>
    <row r="388" spans="1:6" ht="20.25" customHeight="1">
      <c r="A388" s="58" t="s">
        <v>298</v>
      </c>
      <c r="B388" s="27"/>
      <c r="C388" s="27"/>
      <c r="D388" s="27"/>
      <c r="E388" s="98"/>
      <c r="F388" s="96"/>
    </row>
    <row r="389" spans="1:6" ht="20.25" customHeight="1">
      <c r="A389" s="26" t="s">
        <v>299</v>
      </c>
      <c r="B389" s="27"/>
      <c r="C389" s="27"/>
      <c r="D389" s="27"/>
      <c r="E389" s="98"/>
      <c r="F389" s="96"/>
    </row>
    <row r="390" spans="1:6" ht="20.25" customHeight="1">
      <c r="A390" s="58" t="s">
        <v>300</v>
      </c>
      <c r="B390" s="27"/>
      <c r="C390" s="27"/>
      <c r="D390" s="27"/>
      <c r="E390" s="98"/>
      <c r="F390" s="96"/>
    </row>
    <row r="391" spans="1:7" ht="20.25" customHeight="1">
      <c r="A391" s="57" t="s">
        <v>301</v>
      </c>
      <c r="B391" s="27">
        <v>434</v>
      </c>
      <c r="C391" s="27">
        <v>20</v>
      </c>
      <c r="D391" s="27">
        <v>488</v>
      </c>
      <c r="E391" s="98">
        <f aca="true" t="shared" si="12" ref="E391:E451">(D391-B391)/B391*100</f>
        <v>12.442396313364055</v>
      </c>
      <c r="F391" s="96">
        <f aca="true" t="shared" si="13" ref="F391:F451">D391/C391*100</f>
        <v>2440</v>
      </c>
      <c r="G391" s="24">
        <v>20</v>
      </c>
    </row>
    <row r="392" spans="1:6" ht="20.25" customHeight="1">
      <c r="A392" s="26" t="s">
        <v>302</v>
      </c>
      <c r="B392" s="27">
        <v>10</v>
      </c>
      <c r="C392" s="27"/>
      <c r="D392" s="27"/>
      <c r="E392" s="98">
        <f t="shared" si="12"/>
        <v>-100</v>
      </c>
      <c r="F392" s="96"/>
    </row>
    <row r="393" spans="1:6" ht="20.25" customHeight="1">
      <c r="A393" s="57" t="s">
        <v>303</v>
      </c>
      <c r="B393" s="27"/>
      <c r="C393" s="27"/>
      <c r="D393" s="27"/>
      <c r="E393" s="98"/>
      <c r="F393" s="96"/>
    </row>
    <row r="394" spans="1:6" ht="20.25" customHeight="1">
      <c r="A394" s="57" t="s">
        <v>304</v>
      </c>
      <c r="B394" s="27"/>
      <c r="C394" s="27"/>
      <c r="D394" s="27"/>
      <c r="E394" s="98"/>
      <c r="F394" s="96"/>
    </row>
    <row r="395" spans="1:6" ht="20.25" customHeight="1">
      <c r="A395" s="103" t="s">
        <v>305</v>
      </c>
      <c r="B395" s="27"/>
      <c r="C395" s="27"/>
      <c r="D395" s="27"/>
      <c r="E395" s="98"/>
      <c r="F395" s="96"/>
    </row>
    <row r="396" spans="1:7" ht="20.25" customHeight="1">
      <c r="A396" s="57" t="s">
        <v>306</v>
      </c>
      <c r="B396" s="27">
        <v>931</v>
      </c>
      <c r="C396" s="27"/>
      <c r="D396" s="27"/>
      <c r="E396" s="98">
        <f t="shared" si="12"/>
        <v>-100</v>
      </c>
      <c r="F396" s="96"/>
      <c r="G396" s="24">
        <v>28</v>
      </c>
    </row>
    <row r="397" spans="1:6" ht="20.25" customHeight="1">
      <c r="A397" s="26" t="s">
        <v>307</v>
      </c>
      <c r="B397" s="27"/>
      <c r="C397" s="27"/>
      <c r="D397" s="27"/>
      <c r="E397" s="98"/>
      <c r="F397" s="96"/>
    </row>
    <row r="398" spans="1:7" ht="20.25" customHeight="1">
      <c r="A398" s="57" t="s">
        <v>308</v>
      </c>
      <c r="B398" s="27">
        <v>187</v>
      </c>
      <c r="C398" s="27">
        <v>210</v>
      </c>
      <c r="D398" s="27">
        <v>355</v>
      </c>
      <c r="E398" s="98">
        <f t="shared" si="12"/>
        <v>89.83957219251337</v>
      </c>
      <c r="F398" s="96">
        <f t="shared" si="13"/>
        <v>169.04761904761904</v>
      </c>
      <c r="G398" s="24">
        <v>57</v>
      </c>
    </row>
    <row r="399" spans="1:7" ht="20.25" customHeight="1">
      <c r="A399" s="101" t="s">
        <v>309</v>
      </c>
      <c r="B399" s="27">
        <v>1841</v>
      </c>
      <c r="C399" s="27">
        <v>324</v>
      </c>
      <c r="D399" s="27">
        <v>3073</v>
      </c>
      <c r="E399" s="98">
        <f t="shared" si="12"/>
        <v>66.92015209125475</v>
      </c>
      <c r="F399" s="96">
        <f t="shared" si="13"/>
        <v>948.4567901234568</v>
      </c>
      <c r="G399" s="24">
        <v>1724</v>
      </c>
    </row>
    <row r="400" spans="1:6" ht="20.25" customHeight="1">
      <c r="A400" s="101" t="s">
        <v>310</v>
      </c>
      <c r="B400" s="99">
        <f>SUM(B401:B415)</f>
        <v>9642</v>
      </c>
      <c r="C400" s="99">
        <f>SUM(C401:C415)</f>
        <v>9699</v>
      </c>
      <c r="D400" s="99">
        <f>SUM(D401:D415)</f>
        <v>13187</v>
      </c>
      <c r="E400" s="98">
        <f t="shared" si="12"/>
        <v>36.76623107239162</v>
      </c>
      <c r="F400" s="96">
        <f t="shared" si="13"/>
        <v>135.96247035776884</v>
      </c>
    </row>
    <row r="401" spans="1:6" ht="20.25" customHeight="1">
      <c r="A401" s="101" t="s">
        <v>28</v>
      </c>
      <c r="B401" s="27">
        <v>80</v>
      </c>
      <c r="C401" s="27">
        <v>60</v>
      </c>
      <c r="D401" s="27">
        <v>70</v>
      </c>
      <c r="E401" s="98">
        <f t="shared" si="12"/>
        <v>-12.5</v>
      </c>
      <c r="F401" s="96">
        <f t="shared" si="13"/>
        <v>116.66666666666667</v>
      </c>
    </row>
    <row r="402" spans="1:7" ht="20.25" customHeight="1">
      <c r="A402" s="101" t="s">
        <v>311</v>
      </c>
      <c r="B402" s="27">
        <v>601</v>
      </c>
      <c r="C402" s="27">
        <v>441</v>
      </c>
      <c r="D402" s="27">
        <v>500</v>
      </c>
      <c r="E402" s="98">
        <f t="shared" si="12"/>
        <v>-16.80532445923461</v>
      </c>
      <c r="F402" s="96">
        <f t="shared" si="13"/>
        <v>113.37868480725623</v>
      </c>
      <c r="G402" s="24">
        <v>12</v>
      </c>
    </row>
    <row r="403" spans="1:7" ht="20.25" customHeight="1">
      <c r="A403" s="101" t="s">
        <v>312</v>
      </c>
      <c r="B403" s="27">
        <v>179</v>
      </c>
      <c r="C403" s="27">
        <v>741</v>
      </c>
      <c r="D403" s="27">
        <v>1179</v>
      </c>
      <c r="E403" s="98">
        <f t="shared" si="12"/>
        <v>558.659217877095</v>
      </c>
      <c r="F403" s="96">
        <f t="shared" si="13"/>
        <v>159.1093117408907</v>
      </c>
      <c r="G403" s="24">
        <v>179</v>
      </c>
    </row>
    <row r="404" spans="1:7" ht="20.25" customHeight="1">
      <c r="A404" s="101" t="s">
        <v>313</v>
      </c>
      <c r="B404" s="27">
        <v>3111</v>
      </c>
      <c r="C404" s="27">
        <v>2265</v>
      </c>
      <c r="D404" s="27">
        <v>3177</v>
      </c>
      <c r="E404" s="98">
        <f t="shared" si="12"/>
        <v>2.1215043394406945</v>
      </c>
      <c r="F404" s="96">
        <f t="shared" si="13"/>
        <v>140.26490066225165</v>
      </c>
      <c r="G404" s="24">
        <v>790</v>
      </c>
    </row>
    <row r="405" spans="1:6" ht="20.25" customHeight="1">
      <c r="A405" s="26" t="s">
        <v>314</v>
      </c>
      <c r="B405" s="27">
        <v>17</v>
      </c>
      <c r="C405" s="27">
        <v>3</v>
      </c>
      <c r="D405" s="27">
        <v>14</v>
      </c>
      <c r="E405" s="98">
        <f t="shared" si="12"/>
        <v>-17.647058823529413</v>
      </c>
      <c r="F405" s="96">
        <f t="shared" si="13"/>
        <v>466.6666666666667</v>
      </c>
    </row>
    <row r="406" spans="1:7" ht="20.25" customHeight="1">
      <c r="A406" s="101" t="s">
        <v>315</v>
      </c>
      <c r="B406" s="27">
        <v>412</v>
      </c>
      <c r="C406" s="27">
        <v>324</v>
      </c>
      <c r="D406" s="27">
        <v>315</v>
      </c>
      <c r="E406" s="98">
        <f t="shared" si="12"/>
        <v>-23.54368932038835</v>
      </c>
      <c r="F406" s="96">
        <f t="shared" si="13"/>
        <v>97.22222222222221</v>
      </c>
      <c r="G406" s="24">
        <v>400</v>
      </c>
    </row>
    <row r="407" spans="1:7" ht="20.25" customHeight="1">
      <c r="A407" s="101" t="s">
        <v>316</v>
      </c>
      <c r="B407" s="27">
        <v>512</v>
      </c>
      <c r="C407" s="27">
        <v>509</v>
      </c>
      <c r="D407" s="27">
        <v>509</v>
      </c>
      <c r="E407" s="98">
        <f t="shared" si="12"/>
        <v>-0.5859375</v>
      </c>
      <c r="F407" s="96">
        <f t="shared" si="13"/>
        <v>100</v>
      </c>
      <c r="G407" s="24">
        <v>462</v>
      </c>
    </row>
    <row r="408" spans="1:7" ht="20.25" customHeight="1">
      <c r="A408" s="26" t="s">
        <v>317</v>
      </c>
      <c r="B408" s="27">
        <v>2946</v>
      </c>
      <c r="C408" s="27">
        <v>4291</v>
      </c>
      <c r="D408" s="27">
        <v>6151</v>
      </c>
      <c r="E408" s="98">
        <f t="shared" si="12"/>
        <v>108.79158180583843</v>
      </c>
      <c r="F408" s="96">
        <f t="shared" si="13"/>
        <v>143.34653926823583</v>
      </c>
      <c r="G408" s="24">
        <v>2896</v>
      </c>
    </row>
    <row r="409" spans="1:6" ht="20.25" customHeight="1">
      <c r="A409" s="26" t="s">
        <v>318</v>
      </c>
      <c r="B409" s="27">
        <v>26</v>
      </c>
      <c r="C409" s="27"/>
      <c r="D409" s="27"/>
      <c r="E409" s="98">
        <f t="shared" si="12"/>
        <v>-100</v>
      </c>
      <c r="F409" s="96"/>
    </row>
    <row r="410" spans="1:7" ht="20.25" customHeight="1">
      <c r="A410" s="101" t="s">
        <v>319</v>
      </c>
      <c r="B410" s="27">
        <v>1192</v>
      </c>
      <c r="C410" s="27">
        <v>925</v>
      </c>
      <c r="D410" s="27">
        <v>1025</v>
      </c>
      <c r="E410" s="98">
        <f t="shared" si="12"/>
        <v>-14.01006711409396</v>
      </c>
      <c r="F410" s="96">
        <f t="shared" si="13"/>
        <v>110.8108108108108</v>
      </c>
      <c r="G410" s="24">
        <v>1192</v>
      </c>
    </row>
    <row r="411" spans="1:6" ht="20.25" customHeight="1">
      <c r="A411" s="101" t="s">
        <v>320</v>
      </c>
      <c r="B411" s="27">
        <v>65</v>
      </c>
      <c r="C411" s="27">
        <v>60</v>
      </c>
      <c r="D411" s="27">
        <v>69</v>
      </c>
      <c r="E411" s="98">
        <f t="shared" si="12"/>
        <v>6.153846153846154</v>
      </c>
      <c r="F411" s="96">
        <f t="shared" si="13"/>
        <v>114.99999999999999</v>
      </c>
    </row>
    <row r="412" spans="1:6" ht="20.25" customHeight="1">
      <c r="A412" s="101" t="s">
        <v>321</v>
      </c>
      <c r="B412" s="27"/>
      <c r="C412" s="27">
        <v>61</v>
      </c>
      <c r="D412" s="27">
        <v>61</v>
      </c>
      <c r="E412" s="98"/>
      <c r="F412" s="96">
        <f t="shared" si="13"/>
        <v>100</v>
      </c>
    </row>
    <row r="413" spans="1:6" ht="20.25" customHeight="1">
      <c r="A413" s="26" t="s">
        <v>322</v>
      </c>
      <c r="B413" s="27"/>
      <c r="C413" s="27"/>
      <c r="D413" s="27"/>
      <c r="E413" s="98"/>
      <c r="F413" s="96"/>
    </row>
    <row r="414" spans="1:7" ht="20.25" customHeight="1">
      <c r="A414" s="101" t="s">
        <v>323</v>
      </c>
      <c r="B414" s="27">
        <v>480</v>
      </c>
      <c r="C414" s="27"/>
      <c r="D414" s="27">
        <v>14</v>
      </c>
      <c r="E414" s="98">
        <f t="shared" si="12"/>
        <v>-97.08333333333333</v>
      </c>
      <c r="F414" s="96"/>
      <c r="G414" s="24">
        <v>370</v>
      </c>
    </row>
    <row r="415" spans="1:6" ht="20.25" customHeight="1">
      <c r="A415" s="101" t="s">
        <v>324</v>
      </c>
      <c r="B415" s="27">
        <v>21</v>
      </c>
      <c r="C415" s="27">
        <v>19</v>
      </c>
      <c r="D415" s="27">
        <v>103</v>
      </c>
      <c r="E415" s="98">
        <f t="shared" si="12"/>
        <v>390.4761904761905</v>
      </c>
      <c r="F415" s="96">
        <f t="shared" si="13"/>
        <v>542.1052631578948</v>
      </c>
    </row>
    <row r="416" spans="1:6" ht="20.25" customHeight="1">
      <c r="A416" s="101" t="s">
        <v>325</v>
      </c>
      <c r="B416" s="99">
        <f>SUM(B417:B422)</f>
        <v>3467</v>
      </c>
      <c r="C416" s="99">
        <f>SUM(C417:C422)</f>
        <v>3476</v>
      </c>
      <c r="D416" s="99">
        <f>SUM(D417:D422)</f>
        <v>4086</v>
      </c>
      <c r="E416" s="98">
        <f t="shared" si="12"/>
        <v>17.85405249495241</v>
      </c>
      <c r="F416" s="96">
        <f t="shared" si="13"/>
        <v>117.54890678941312</v>
      </c>
    </row>
    <row r="417" spans="1:6" ht="20.25" customHeight="1">
      <c r="A417" s="101" t="s">
        <v>28</v>
      </c>
      <c r="B417" s="27">
        <v>35</v>
      </c>
      <c r="C417" s="27">
        <v>31</v>
      </c>
      <c r="D417" s="27">
        <v>38</v>
      </c>
      <c r="E417" s="98">
        <f t="shared" si="12"/>
        <v>8.571428571428571</v>
      </c>
      <c r="F417" s="96">
        <f t="shared" si="13"/>
        <v>122.58064516129032</v>
      </c>
    </row>
    <row r="418" spans="1:6" ht="20.25" customHeight="1">
      <c r="A418" s="26" t="s">
        <v>29</v>
      </c>
      <c r="B418" s="27"/>
      <c r="C418" s="27"/>
      <c r="D418" s="27"/>
      <c r="E418" s="98"/>
      <c r="F418" s="96"/>
    </row>
    <row r="419" spans="1:6" ht="20.25" customHeight="1">
      <c r="A419" s="56" t="s">
        <v>326</v>
      </c>
      <c r="B419" s="27">
        <v>57</v>
      </c>
      <c r="C419" s="27"/>
      <c r="D419" s="27">
        <v>38</v>
      </c>
      <c r="E419" s="98">
        <f t="shared" si="12"/>
        <v>-33.33333333333333</v>
      </c>
      <c r="F419" s="96"/>
    </row>
    <row r="420" spans="1:7" ht="20.25" customHeight="1">
      <c r="A420" s="56" t="s">
        <v>327</v>
      </c>
      <c r="B420" s="27">
        <v>26</v>
      </c>
      <c r="C420" s="27"/>
      <c r="D420" s="27">
        <v>11</v>
      </c>
      <c r="E420" s="98">
        <f t="shared" si="12"/>
        <v>-57.692307692307686</v>
      </c>
      <c r="F420" s="96"/>
      <c r="G420" s="24">
        <v>25</v>
      </c>
    </row>
    <row r="421" spans="1:6" ht="20.25" customHeight="1">
      <c r="A421" s="170" t="s">
        <v>582</v>
      </c>
      <c r="B421" s="27"/>
      <c r="C421" s="27"/>
      <c r="D421" s="27">
        <v>79</v>
      </c>
      <c r="E421" s="98"/>
      <c r="F421" s="96"/>
    </row>
    <row r="422" spans="1:7" ht="20.25" customHeight="1">
      <c r="A422" s="57" t="s">
        <v>328</v>
      </c>
      <c r="B422" s="27">
        <v>3349</v>
      </c>
      <c r="C422" s="27">
        <v>3445</v>
      </c>
      <c r="D422" s="27">
        <v>3920</v>
      </c>
      <c r="E422" s="98">
        <f t="shared" si="12"/>
        <v>17.049865631531798</v>
      </c>
      <c r="F422" s="96">
        <f t="shared" si="13"/>
        <v>113.78809869375908</v>
      </c>
      <c r="G422" s="24">
        <v>3349</v>
      </c>
    </row>
    <row r="423" spans="1:6" ht="20.25" customHeight="1">
      <c r="A423" s="101" t="s">
        <v>329</v>
      </c>
      <c r="B423" s="99">
        <f>SUM(B424:B427)</f>
        <v>3887</v>
      </c>
      <c r="C423" s="99">
        <f>SUM(C424:C427)</f>
        <v>4372</v>
      </c>
      <c r="D423" s="99">
        <f>SUM(D424:D427)</f>
        <v>5948</v>
      </c>
      <c r="E423" s="98">
        <f t="shared" si="12"/>
        <v>53.02289683560587</v>
      </c>
      <c r="F423" s="96">
        <f t="shared" si="13"/>
        <v>136.04757548032939</v>
      </c>
    </row>
    <row r="424" spans="1:6" ht="20.25" customHeight="1">
      <c r="A424" s="26" t="s">
        <v>129</v>
      </c>
      <c r="B424" s="99">
        <v>10</v>
      </c>
      <c r="C424" s="99"/>
      <c r="D424" s="99">
        <v>20</v>
      </c>
      <c r="E424" s="98">
        <f t="shared" si="12"/>
        <v>100</v>
      </c>
      <c r="F424" s="96"/>
    </row>
    <row r="425" spans="1:7" ht="20.25" customHeight="1">
      <c r="A425" s="57" t="s">
        <v>330</v>
      </c>
      <c r="B425" s="27">
        <v>2684</v>
      </c>
      <c r="C425" s="27">
        <v>4352</v>
      </c>
      <c r="D425" s="27">
        <v>5191</v>
      </c>
      <c r="E425" s="98">
        <f t="shared" si="12"/>
        <v>93.4053651266766</v>
      </c>
      <c r="F425" s="96">
        <f t="shared" si="13"/>
        <v>119.27849264705883</v>
      </c>
      <c r="G425" s="24">
        <v>1484</v>
      </c>
    </row>
    <row r="426" spans="1:7" ht="20.25" customHeight="1">
      <c r="A426" s="171" t="s">
        <v>583</v>
      </c>
      <c r="B426" s="27">
        <v>1193</v>
      </c>
      <c r="C426" s="27"/>
      <c r="D426" s="27">
        <v>737</v>
      </c>
      <c r="E426" s="98">
        <f t="shared" si="12"/>
        <v>-38.22296730930427</v>
      </c>
      <c r="F426" s="96"/>
      <c r="G426" s="24">
        <v>1194</v>
      </c>
    </row>
    <row r="427" spans="1:6" ht="20.25" customHeight="1">
      <c r="A427" s="136" t="s">
        <v>523</v>
      </c>
      <c r="B427" s="27"/>
      <c r="C427" s="27">
        <v>20</v>
      </c>
      <c r="D427" s="27"/>
      <c r="E427" s="98"/>
      <c r="F427" s="96">
        <f t="shared" si="13"/>
        <v>0</v>
      </c>
    </row>
    <row r="428" spans="1:6" ht="20.25" customHeight="1">
      <c r="A428" s="101" t="s">
        <v>331</v>
      </c>
      <c r="B428" s="99">
        <f>SUM(B429:B434)</f>
        <v>7005</v>
      </c>
      <c r="C428" s="99">
        <f>SUM(C429:C434)</f>
        <v>7166</v>
      </c>
      <c r="D428" s="99">
        <f>SUM(D429:D434)</f>
        <v>9865</v>
      </c>
      <c r="E428" s="98">
        <f t="shared" si="12"/>
        <v>40.82798001427552</v>
      </c>
      <c r="F428" s="96">
        <f t="shared" si="13"/>
        <v>137.66396874127827</v>
      </c>
    </row>
    <row r="429" spans="1:7" ht="20.25" customHeight="1">
      <c r="A429" s="101" t="s">
        <v>332</v>
      </c>
      <c r="B429" s="27">
        <v>4191</v>
      </c>
      <c r="C429" s="27">
        <v>4241</v>
      </c>
      <c r="D429" s="27">
        <v>6078</v>
      </c>
      <c r="E429" s="98">
        <f t="shared" si="12"/>
        <v>45.02505368647101</v>
      </c>
      <c r="F429" s="96">
        <f t="shared" si="13"/>
        <v>143.31525583588777</v>
      </c>
      <c r="G429" s="24">
        <v>3756</v>
      </c>
    </row>
    <row r="430" spans="1:6" ht="20.25" customHeight="1">
      <c r="A430" s="57" t="s">
        <v>333</v>
      </c>
      <c r="B430" s="27"/>
      <c r="C430" s="27"/>
      <c r="D430" s="27"/>
      <c r="E430" s="98"/>
      <c r="F430" s="96"/>
    </row>
    <row r="431" spans="1:6" ht="20.25" customHeight="1">
      <c r="A431" s="101" t="s">
        <v>334</v>
      </c>
      <c r="B431" s="27">
        <v>966</v>
      </c>
      <c r="C431" s="27">
        <v>955</v>
      </c>
      <c r="D431" s="27">
        <v>963</v>
      </c>
      <c r="E431" s="98">
        <f t="shared" si="12"/>
        <v>-0.3105590062111801</v>
      </c>
      <c r="F431" s="96">
        <f t="shared" si="13"/>
        <v>100.83769633507853</v>
      </c>
    </row>
    <row r="432" spans="1:6" ht="20.25" customHeight="1">
      <c r="A432" s="26" t="s">
        <v>335</v>
      </c>
      <c r="B432" s="27"/>
      <c r="C432" s="27">
        <v>1500</v>
      </c>
      <c r="D432" s="27">
        <v>2077</v>
      </c>
      <c r="E432" s="98"/>
      <c r="F432" s="96">
        <f t="shared" si="13"/>
        <v>138.46666666666667</v>
      </c>
    </row>
    <row r="433" spans="1:7" ht="20.25" customHeight="1">
      <c r="A433" s="57" t="s">
        <v>336</v>
      </c>
      <c r="B433" s="27">
        <v>694</v>
      </c>
      <c r="C433" s="27">
        <v>470</v>
      </c>
      <c r="D433" s="27">
        <v>582</v>
      </c>
      <c r="E433" s="98">
        <f t="shared" si="12"/>
        <v>-16.138328530259365</v>
      </c>
      <c r="F433" s="96">
        <f t="shared" si="13"/>
        <v>123.82978723404254</v>
      </c>
      <c r="G433" s="24">
        <v>582</v>
      </c>
    </row>
    <row r="434" spans="1:7" ht="20.25" customHeight="1">
      <c r="A434" s="26" t="s">
        <v>337</v>
      </c>
      <c r="B434" s="27">
        <v>1154</v>
      </c>
      <c r="C434" s="27"/>
      <c r="D434" s="27">
        <v>165</v>
      </c>
      <c r="E434" s="98">
        <f t="shared" si="12"/>
        <v>-85.70190641247834</v>
      </c>
      <c r="F434" s="96"/>
      <c r="G434" s="24">
        <v>1154</v>
      </c>
    </row>
    <row r="435" spans="1:6" ht="20.25" customHeight="1">
      <c r="A435" s="104" t="s">
        <v>338</v>
      </c>
      <c r="B435" s="99">
        <f>SUM(B436:B441)</f>
        <v>708</v>
      </c>
      <c r="C435" s="99">
        <f>SUM(C436:C441)</f>
        <v>328</v>
      </c>
      <c r="D435" s="99">
        <f>SUM(D436:D441)</f>
        <v>284</v>
      </c>
      <c r="E435" s="98">
        <f t="shared" si="12"/>
        <v>-59.887005649717516</v>
      </c>
      <c r="F435" s="96">
        <f t="shared" si="13"/>
        <v>86.58536585365853</v>
      </c>
    </row>
    <row r="436" spans="1:6" ht="20.25" customHeight="1">
      <c r="A436" s="26" t="s">
        <v>339</v>
      </c>
      <c r="B436" s="27"/>
      <c r="C436" s="27"/>
      <c r="D436" s="27"/>
      <c r="E436" s="98"/>
      <c r="F436" s="96"/>
    </row>
    <row r="437" spans="1:7" ht="20.25" customHeight="1">
      <c r="A437" s="26" t="s">
        <v>340</v>
      </c>
      <c r="B437" s="27">
        <v>13</v>
      </c>
      <c r="C437" s="27"/>
      <c r="D437" s="27">
        <v>1</v>
      </c>
      <c r="E437" s="98">
        <f t="shared" si="12"/>
        <v>-92.3076923076923</v>
      </c>
      <c r="F437" s="96"/>
      <c r="G437" s="24">
        <v>6</v>
      </c>
    </row>
    <row r="438" spans="1:6" ht="20.25" customHeight="1">
      <c r="A438" s="26" t="s">
        <v>341</v>
      </c>
      <c r="B438" s="27"/>
      <c r="C438" s="27">
        <v>141</v>
      </c>
      <c r="D438" s="27"/>
      <c r="E438" s="98"/>
      <c r="F438" s="96">
        <f t="shared" si="13"/>
        <v>0</v>
      </c>
    </row>
    <row r="439" spans="1:7" ht="20.25" customHeight="1">
      <c r="A439" s="26" t="s">
        <v>519</v>
      </c>
      <c r="B439" s="27">
        <v>595</v>
      </c>
      <c r="C439" s="27">
        <v>187</v>
      </c>
      <c r="D439" s="27">
        <v>206</v>
      </c>
      <c r="E439" s="98">
        <f t="shared" si="12"/>
        <v>-65.3781512605042</v>
      </c>
      <c r="F439" s="96">
        <f t="shared" si="13"/>
        <v>110.16042780748663</v>
      </c>
      <c r="G439" s="24">
        <v>579</v>
      </c>
    </row>
    <row r="440" spans="1:6" ht="20.25" customHeight="1">
      <c r="A440" s="26" t="s">
        <v>342</v>
      </c>
      <c r="B440" s="27"/>
      <c r="C440" s="27"/>
      <c r="D440" s="27">
        <v>77</v>
      </c>
      <c r="E440" s="98"/>
      <c r="F440" s="96"/>
    </row>
    <row r="441" spans="1:7" ht="20.25" customHeight="1">
      <c r="A441" s="26" t="s">
        <v>343</v>
      </c>
      <c r="B441" s="27">
        <v>100</v>
      </c>
      <c r="C441" s="27"/>
      <c r="D441" s="27"/>
      <c r="E441" s="98">
        <f t="shared" si="12"/>
        <v>-100</v>
      </c>
      <c r="F441" s="96"/>
      <c r="G441" s="24">
        <v>100</v>
      </c>
    </row>
    <row r="442" spans="1:6" ht="20.25" customHeight="1">
      <c r="A442" s="26" t="s">
        <v>344</v>
      </c>
      <c r="B442" s="27">
        <f>B443</f>
        <v>775</v>
      </c>
      <c r="C442" s="27">
        <f>C443</f>
        <v>0</v>
      </c>
      <c r="D442" s="27">
        <f>D443</f>
        <v>0</v>
      </c>
      <c r="E442" s="98">
        <f t="shared" si="12"/>
        <v>-100</v>
      </c>
      <c r="F442" s="96"/>
    </row>
    <row r="443" spans="1:6" ht="20.25" customHeight="1">
      <c r="A443" s="26" t="s">
        <v>345</v>
      </c>
      <c r="B443" s="27">
        <v>775</v>
      </c>
      <c r="C443" s="27"/>
      <c r="D443" s="27"/>
      <c r="E443" s="98">
        <f t="shared" si="12"/>
        <v>-100</v>
      </c>
      <c r="F443" s="96"/>
    </row>
    <row r="444" spans="1:6" ht="20.25" customHeight="1">
      <c r="A444" s="101" t="s">
        <v>346</v>
      </c>
      <c r="B444" s="27">
        <f>B445</f>
        <v>12</v>
      </c>
      <c r="C444" s="27">
        <f>C445</f>
        <v>10</v>
      </c>
      <c r="D444" s="27">
        <f>D445</f>
        <v>668</v>
      </c>
      <c r="E444" s="98">
        <f t="shared" si="12"/>
        <v>5466.666666666666</v>
      </c>
      <c r="F444" s="96">
        <f t="shared" si="13"/>
        <v>6680</v>
      </c>
    </row>
    <row r="445" spans="1:7" ht="20.25" customHeight="1">
      <c r="A445" s="101" t="s">
        <v>347</v>
      </c>
      <c r="B445" s="27">
        <v>12</v>
      </c>
      <c r="C445" s="27">
        <v>10</v>
      </c>
      <c r="D445" s="27">
        <v>668</v>
      </c>
      <c r="E445" s="98">
        <f t="shared" si="12"/>
        <v>5466.666666666666</v>
      </c>
      <c r="F445" s="96">
        <f t="shared" si="13"/>
        <v>6680</v>
      </c>
      <c r="G445" s="24">
        <v>12</v>
      </c>
    </row>
    <row r="446" spans="1:6" ht="20.25" customHeight="1">
      <c r="A446" s="101" t="s">
        <v>348</v>
      </c>
      <c r="B446" s="99">
        <f>B447+B455+B457</f>
        <v>9257</v>
      </c>
      <c r="C446" s="99">
        <f>C447+C455+C457</f>
        <v>5447</v>
      </c>
      <c r="D446" s="99">
        <f>D447+D455+D457</f>
        <v>9326</v>
      </c>
      <c r="E446" s="98">
        <f t="shared" si="12"/>
        <v>0.7453818731770552</v>
      </c>
      <c r="F446" s="96">
        <f t="shared" si="13"/>
        <v>171.21351202496786</v>
      </c>
    </row>
    <row r="447" spans="1:6" ht="20.25" customHeight="1">
      <c r="A447" s="101" t="s">
        <v>349</v>
      </c>
      <c r="B447" s="99">
        <f>SUM(B448:B454)</f>
        <v>5711</v>
      </c>
      <c r="C447" s="99">
        <f>SUM(C448:C454)</f>
        <v>5405</v>
      </c>
      <c r="D447" s="99">
        <f>SUM(D448:D454)</f>
        <v>7255</v>
      </c>
      <c r="E447" s="98">
        <f t="shared" si="12"/>
        <v>27.035545438627214</v>
      </c>
      <c r="F447" s="96">
        <f t="shared" si="13"/>
        <v>134.22756706753006</v>
      </c>
    </row>
    <row r="448" spans="1:6" ht="20.25" customHeight="1">
      <c r="A448" s="101" t="s">
        <v>28</v>
      </c>
      <c r="B448" s="27">
        <v>87</v>
      </c>
      <c r="C448" s="27">
        <v>74</v>
      </c>
      <c r="D448" s="27">
        <v>90</v>
      </c>
      <c r="E448" s="98">
        <f t="shared" si="12"/>
        <v>3.4482758620689653</v>
      </c>
      <c r="F448" s="96">
        <f t="shared" si="13"/>
        <v>121.62162162162163</v>
      </c>
    </row>
    <row r="449" spans="1:6" ht="20.25" customHeight="1">
      <c r="A449" s="26" t="s">
        <v>29</v>
      </c>
      <c r="B449" s="27"/>
      <c r="C449" s="27"/>
      <c r="D449" s="27"/>
      <c r="E449" s="98"/>
      <c r="F449" s="96"/>
    </row>
    <row r="450" spans="1:6" ht="20.25" customHeight="1">
      <c r="A450" s="26" t="s">
        <v>520</v>
      </c>
      <c r="B450" s="27">
        <v>100</v>
      </c>
      <c r="C450" s="27"/>
      <c r="D450" s="27">
        <v>1300</v>
      </c>
      <c r="E450" s="98">
        <f t="shared" si="12"/>
        <v>1200</v>
      </c>
      <c r="F450" s="96"/>
    </row>
    <row r="451" spans="1:6" ht="20.25" customHeight="1">
      <c r="A451" s="26" t="s">
        <v>350</v>
      </c>
      <c r="B451" s="27">
        <v>252</v>
      </c>
      <c r="C451" s="27">
        <v>5331</v>
      </c>
      <c r="D451" s="27">
        <v>5774</v>
      </c>
      <c r="E451" s="98">
        <f t="shared" si="12"/>
        <v>2191.269841269841</v>
      </c>
      <c r="F451" s="96">
        <f t="shared" si="13"/>
        <v>108.30988557493903</v>
      </c>
    </row>
    <row r="452" spans="1:6" ht="20.25" customHeight="1">
      <c r="A452" s="26" t="s">
        <v>351</v>
      </c>
      <c r="B452" s="27"/>
      <c r="C452" s="27"/>
      <c r="D452" s="27"/>
      <c r="E452" s="98"/>
      <c r="F452" s="96"/>
    </row>
    <row r="453" spans="1:6" ht="20.25" customHeight="1">
      <c r="A453" s="26" t="s">
        <v>352</v>
      </c>
      <c r="B453" s="27"/>
      <c r="C453" s="27"/>
      <c r="D453" s="27"/>
      <c r="E453" s="98"/>
      <c r="F453" s="96"/>
    </row>
    <row r="454" spans="1:7" ht="20.25" customHeight="1">
      <c r="A454" s="101" t="s">
        <v>353</v>
      </c>
      <c r="B454" s="27">
        <v>5272</v>
      </c>
      <c r="C454" s="27"/>
      <c r="D454" s="27">
        <v>91</v>
      </c>
      <c r="E454" s="98">
        <f aca="true" t="shared" si="14" ref="E454:E517">(D454-B454)/B454*100</f>
        <v>-98.27389984825493</v>
      </c>
      <c r="F454" s="96"/>
      <c r="G454" s="24">
        <v>5162</v>
      </c>
    </row>
    <row r="455" spans="1:6" ht="20.25" customHeight="1">
      <c r="A455" s="26" t="s">
        <v>354</v>
      </c>
      <c r="B455" s="27">
        <f>B456</f>
        <v>3546</v>
      </c>
      <c r="C455" s="27">
        <f>C456</f>
        <v>42</v>
      </c>
      <c r="D455" s="27">
        <f>D456</f>
        <v>2071</v>
      </c>
      <c r="E455" s="98">
        <f t="shared" si="14"/>
        <v>-41.596164692611396</v>
      </c>
      <c r="F455" s="96">
        <f aca="true" t="shared" si="15" ref="F455:F514">D455/C455*100</f>
        <v>4930.952380952381</v>
      </c>
    </row>
    <row r="456" spans="1:7" ht="20.25" customHeight="1">
      <c r="A456" s="26" t="s">
        <v>355</v>
      </c>
      <c r="B456" s="27">
        <v>3546</v>
      </c>
      <c r="C456" s="27">
        <v>42</v>
      </c>
      <c r="D456" s="27">
        <v>2071</v>
      </c>
      <c r="E456" s="98">
        <f t="shared" si="14"/>
        <v>-41.596164692611396</v>
      </c>
      <c r="F456" s="96">
        <f t="shared" si="15"/>
        <v>4930.952380952381</v>
      </c>
      <c r="G456" s="24">
        <v>3546</v>
      </c>
    </row>
    <row r="457" spans="1:6" ht="20.25" customHeight="1">
      <c r="A457" s="26" t="s">
        <v>356</v>
      </c>
      <c r="B457" s="27">
        <f>B458</f>
        <v>0</v>
      </c>
      <c r="C457" s="27">
        <f>C458</f>
        <v>0</v>
      </c>
      <c r="D457" s="27">
        <f>D458</f>
        <v>0</v>
      </c>
      <c r="E457" s="98"/>
      <c r="F457" s="96"/>
    </row>
    <row r="458" spans="1:6" ht="20.25" customHeight="1">
      <c r="A458" s="26" t="s">
        <v>357</v>
      </c>
      <c r="B458" s="27"/>
      <c r="C458" s="27"/>
      <c r="D458" s="27"/>
      <c r="E458" s="98"/>
      <c r="F458" s="96"/>
    </row>
    <row r="459" spans="1:6" ht="20.25" customHeight="1">
      <c r="A459" s="101" t="s">
        <v>358</v>
      </c>
      <c r="B459" s="99">
        <f>B460+B462+B464+B468+B471+B474</f>
        <v>1534</v>
      </c>
      <c r="C459" s="99">
        <f>C460+C462+C464+C468+C471+C474</f>
        <v>1116</v>
      </c>
      <c r="D459" s="99">
        <f>D460+D462+D464+D468+D471+D474</f>
        <v>1702</v>
      </c>
      <c r="E459" s="98">
        <f t="shared" si="14"/>
        <v>10.951760104302476</v>
      </c>
      <c r="F459" s="96">
        <f t="shared" si="15"/>
        <v>152.50896057347668</v>
      </c>
    </row>
    <row r="460" spans="1:6" ht="20.25" customHeight="1">
      <c r="A460" s="26" t="s">
        <v>359</v>
      </c>
      <c r="B460" s="99">
        <f>B461</f>
        <v>0</v>
      </c>
      <c r="C460" s="99"/>
      <c r="D460" s="99">
        <f>D461</f>
        <v>0</v>
      </c>
      <c r="E460" s="98"/>
      <c r="F460" s="96"/>
    </row>
    <row r="461" spans="1:6" ht="20.25" customHeight="1">
      <c r="A461" s="26" t="s">
        <v>360</v>
      </c>
      <c r="B461" s="99"/>
      <c r="C461" s="99"/>
      <c r="D461" s="99"/>
      <c r="E461" s="98"/>
      <c r="F461" s="96"/>
    </row>
    <row r="462" spans="1:6" ht="20.25" customHeight="1">
      <c r="A462" s="101" t="s">
        <v>361</v>
      </c>
      <c r="B462" s="99">
        <f>B463</f>
        <v>282</v>
      </c>
      <c r="C462" s="99">
        <f>C463</f>
        <v>329</v>
      </c>
      <c r="D462" s="99">
        <f>D463</f>
        <v>482</v>
      </c>
      <c r="E462" s="98">
        <f t="shared" si="14"/>
        <v>70.92198581560284</v>
      </c>
      <c r="F462" s="96">
        <f t="shared" si="15"/>
        <v>146.50455927051672</v>
      </c>
    </row>
    <row r="463" spans="1:6" ht="20.25" customHeight="1">
      <c r="A463" s="101" t="s">
        <v>362</v>
      </c>
      <c r="B463" s="27">
        <v>282</v>
      </c>
      <c r="C463" s="27">
        <v>329</v>
      </c>
      <c r="D463" s="27">
        <v>482</v>
      </c>
      <c r="E463" s="98">
        <f t="shared" si="14"/>
        <v>70.92198581560284</v>
      </c>
      <c r="F463" s="96">
        <f t="shared" si="15"/>
        <v>146.50455927051672</v>
      </c>
    </row>
    <row r="464" spans="1:6" ht="20.25" customHeight="1">
      <c r="A464" s="101" t="s">
        <v>363</v>
      </c>
      <c r="B464" s="99">
        <f>SUM(B465:B467)</f>
        <v>285</v>
      </c>
      <c r="C464" s="99">
        <f>SUM(C465:C467)</f>
        <v>497</v>
      </c>
      <c r="D464" s="99">
        <f>SUM(D465:D467)</f>
        <v>548</v>
      </c>
      <c r="E464" s="98">
        <f t="shared" si="14"/>
        <v>92.28070175438596</v>
      </c>
      <c r="F464" s="96">
        <f t="shared" si="15"/>
        <v>110.26156941649899</v>
      </c>
    </row>
    <row r="465" spans="1:6" ht="20.25" customHeight="1">
      <c r="A465" s="101" t="s">
        <v>28</v>
      </c>
      <c r="B465" s="27">
        <v>56</v>
      </c>
      <c r="C465" s="27">
        <v>55</v>
      </c>
      <c r="D465" s="27">
        <v>57</v>
      </c>
      <c r="E465" s="98">
        <f t="shared" si="14"/>
        <v>1.7857142857142856</v>
      </c>
      <c r="F465" s="96">
        <f t="shared" si="15"/>
        <v>103.63636363636364</v>
      </c>
    </row>
    <row r="466" spans="1:6" ht="20.25" customHeight="1">
      <c r="A466" s="101" t="s">
        <v>364</v>
      </c>
      <c r="B466" s="27">
        <v>92</v>
      </c>
      <c r="C466" s="27">
        <v>77</v>
      </c>
      <c r="D466" s="27">
        <v>107</v>
      </c>
      <c r="E466" s="98">
        <f t="shared" si="14"/>
        <v>16.304347826086957</v>
      </c>
      <c r="F466" s="96">
        <f t="shared" si="15"/>
        <v>138.96103896103895</v>
      </c>
    </row>
    <row r="467" spans="1:6" ht="20.25" customHeight="1">
      <c r="A467" s="101" t="s">
        <v>365</v>
      </c>
      <c r="B467" s="27">
        <v>137</v>
      </c>
      <c r="C467" s="27">
        <v>365</v>
      </c>
      <c r="D467" s="27">
        <v>384</v>
      </c>
      <c r="E467" s="98">
        <f t="shared" si="14"/>
        <v>180.2919708029197</v>
      </c>
      <c r="F467" s="96">
        <f t="shared" si="15"/>
        <v>105.20547945205479</v>
      </c>
    </row>
    <row r="468" spans="1:6" ht="20.25" customHeight="1">
      <c r="A468" s="101" t="s">
        <v>366</v>
      </c>
      <c r="B468" s="99">
        <f>SUM(B469:B470)</f>
        <v>797</v>
      </c>
      <c r="C468" s="99">
        <f>SUM(C469:C470)</f>
        <v>92</v>
      </c>
      <c r="D468" s="99">
        <f>SUM(D469:D470)</f>
        <v>222</v>
      </c>
      <c r="E468" s="98">
        <f t="shared" si="14"/>
        <v>-72.14554579673776</v>
      </c>
      <c r="F468" s="96">
        <f t="shared" si="15"/>
        <v>241.30434782608697</v>
      </c>
    </row>
    <row r="469" spans="1:6" ht="20.25" customHeight="1">
      <c r="A469" s="101" t="s">
        <v>28</v>
      </c>
      <c r="B469" s="27">
        <v>49</v>
      </c>
      <c r="C469" s="27">
        <v>42</v>
      </c>
      <c r="D469" s="27">
        <v>44</v>
      </c>
      <c r="E469" s="98">
        <f t="shared" si="14"/>
        <v>-10.204081632653061</v>
      </c>
      <c r="F469" s="96">
        <f t="shared" si="15"/>
        <v>104.76190476190477</v>
      </c>
    </row>
    <row r="470" spans="1:6" ht="20.25" customHeight="1">
      <c r="A470" s="101" t="s">
        <v>367</v>
      </c>
      <c r="B470" s="27">
        <v>748</v>
      </c>
      <c r="C470" s="27">
        <v>50</v>
      </c>
      <c r="D470" s="27">
        <v>178</v>
      </c>
      <c r="E470" s="98">
        <f t="shared" si="14"/>
        <v>-76.20320855614973</v>
      </c>
      <c r="F470" s="96">
        <f t="shared" si="15"/>
        <v>356</v>
      </c>
    </row>
    <row r="471" spans="1:6" ht="20.25" customHeight="1">
      <c r="A471" s="26" t="s">
        <v>368</v>
      </c>
      <c r="B471" s="99">
        <f>SUM(B472:B473)</f>
        <v>170</v>
      </c>
      <c r="C471" s="99">
        <f>SUM(C472:C473)</f>
        <v>198</v>
      </c>
      <c r="D471" s="99">
        <f>SUM(D472:D473)</f>
        <v>450</v>
      </c>
      <c r="E471" s="98">
        <f t="shared" si="14"/>
        <v>164.70588235294116</v>
      </c>
      <c r="F471" s="96">
        <f t="shared" si="15"/>
        <v>227.27272727272728</v>
      </c>
    </row>
    <row r="472" spans="1:6" ht="20.25" customHeight="1">
      <c r="A472" s="26" t="s">
        <v>369</v>
      </c>
      <c r="B472" s="27"/>
      <c r="C472" s="27">
        <v>112</v>
      </c>
      <c r="D472" s="27">
        <v>132</v>
      </c>
      <c r="E472" s="98"/>
      <c r="F472" s="96">
        <f t="shared" si="15"/>
        <v>117.85714285714286</v>
      </c>
    </row>
    <row r="473" spans="1:6" ht="20.25" customHeight="1">
      <c r="A473" s="26" t="s">
        <v>370</v>
      </c>
      <c r="B473" s="27">
        <v>170</v>
      </c>
      <c r="C473" s="27">
        <v>86</v>
      </c>
      <c r="D473" s="27">
        <v>318</v>
      </c>
      <c r="E473" s="98">
        <f t="shared" si="14"/>
        <v>87.05882352941177</v>
      </c>
      <c r="F473" s="96">
        <f t="shared" si="15"/>
        <v>369.7674418604651</v>
      </c>
    </row>
    <row r="474" spans="1:6" ht="20.25" customHeight="1">
      <c r="A474" s="26" t="s">
        <v>371</v>
      </c>
      <c r="B474" s="99">
        <f>B475</f>
        <v>0</v>
      </c>
      <c r="C474" s="99"/>
      <c r="D474" s="99">
        <f>D475</f>
        <v>0</v>
      </c>
      <c r="E474" s="98"/>
      <c r="F474" s="96"/>
    </row>
    <row r="475" spans="1:6" ht="20.25" customHeight="1">
      <c r="A475" s="26" t="s">
        <v>372</v>
      </c>
      <c r="B475" s="27"/>
      <c r="C475" s="27"/>
      <c r="D475" s="27"/>
      <c r="E475" s="98"/>
      <c r="F475" s="96"/>
    </row>
    <row r="476" spans="1:6" ht="20.25" customHeight="1">
      <c r="A476" s="102" t="s">
        <v>528</v>
      </c>
      <c r="B476" s="99">
        <f>B477+B480+B485</f>
        <v>734</v>
      </c>
      <c r="C476" s="99">
        <f>C477+C480+C485</f>
        <v>206</v>
      </c>
      <c r="D476" s="99">
        <f>D477+D480+D485</f>
        <v>542</v>
      </c>
      <c r="E476" s="98">
        <f t="shared" si="14"/>
        <v>-26.158038147138964</v>
      </c>
      <c r="F476" s="96">
        <f t="shared" si="15"/>
        <v>263.1067961165049</v>
      </c>
    </row>
    <row r="477" spans="1:6" ht="20.25" customHeight="1">
      <c r="A477" s="101" t="s">
        <v>373</v>
      </c>
      <c r="B477" s="99">
        <f>SUM(B478:B479)</f>
        <v>119</v>
      </c>
      <c r="C477" s="99">
        <f>SUM(C478:C479)</f>
        <v>80</v>
      </c>
      <c r="D477" s="99">
        <f>SUM(D478:D479)</f>
        <v>97</v>
      </c>
      <c r="E477" s="98">
        <f t="shared" si="14"/>
        <v>-18.487394957983195</v>
      </c>
      <c r="F477" s="96">
        <f t="shared" si="15"/>
        <v>121.24999999999999</v>
      </c>
    </row>
    <row r="478" spans="1:6" ht="20.25" customHeight="1">
      <c r="A478" s="101" t="s">
        <v>28</v>
      </c>
      <c r="B478" s="27">
        <v>102</v>
      </c>
      <c r="C478" s="27">
        <v>80</v>
      </c>
      <c r="D478" s="27">
        <v>97</v>
      </c>
      <c r="E478" s="98">
        <f t="shared" si="14"/>
        <v>-4.901960784313726</v>
      </c>
      <c r="F478" s="96">
        <f t="shared" si="15"/>
        <v>121.24999999999999</v>
      </c>
    </row>
    <row r="479" spans="1:6" ht="20.25" customHeight="1">
      <c r="A479" s="26" t="s">
        <v>374</v>
      </c>
      <c r="B479" s="27">
        <v>17</v>
      </c>
      <c r="C479" s="27"/>
      <c r="D479" s="27"/>
      <c r="E479" s="98">
        <f t="shared" si="14"/>
        <v>-100</v>
      </c>
      <c r="F479" s="96"/>
    </row>
    <row r="480" spans="1:6" ht="20.25" customHeight="1">
      <c r="A480" s="101" t="s">
        <v>375</v>
      </c>
      <c r="B480" s="99">
        <f>SUM(B481:B484)</f>
        <v>615</v>
      </c>
      <c r="C480" s="99">
        <f>SUM(C481:C484)</f>
        <v>126</v>
      </c>
      <c r="D480" s="99">
        <f>SUM(D481:D484)</f>
        <v>445</v>
      </c>
      <c r="E480" s="98">
        <f t="shared" si="14"/>
        <v>-27.64227642276423</v>
      </c>
      <c r="F480" s="96">
        <f t="shared" si="15"/>
        <v>353.17460317460313</v>
      </c>
    </row>
    <row r="481" spans="1:6" ht="20.25" customHeight="1">
      <c r="A481" s="101" t="s">
        <v>28</v>
      </c>
      <c r="B481" s="27">
        <v>64</v>
      </c>
      <c r="C481" s="27">
        <v>68</v>
      </c>
      <c r="D481" s="27">
        <v>80</v>
      </c>
      <c r="E481" s="98">
        <f t="shared" si="14"/>
        <v>25</v>
      </c>
      <c r="F481" s="96">
        <f t="shared" si="15"/>
        <v>117.64705882352942</v>
      </c>
    </row>
    <row r="482" spans="1:6" ht="20.25" customHeight="1">
      <c r="A482" s="26" t="s">
        <v>29</v>
      </c>
      <c r="B482" s="27"/>
      <c r="C482" s="27">
        <v>20</v>
      </c>
      <c r="D482" s="27">
        <v>20</v>
      </c>
      <c r="E482" s="98"/>
      <c r="F482" s="96">
        <f t="shared" si="15"/>
        <v>100</v>
      </c>
    </row>
    <row r="483" spans="1:7" ht="20.25" customHeight="1">
      <c r="A483" s="101" t="s">
        <v>376</v>
      </c>
      <c r="B483" s="27">
        <v>401</v>
      </c>
      <c r="C483" s="27">
        <v>38</v>
      </c>
      <c r="D483" s="27">
        <v>275</v>
      </c>
      <c r="E483" s="98">
        <f t="shared" si="14"/>
        <v>-31.421446384039903</v>
      </c>
      <c r="F483" s="96">
        <f t="shared" si="15"/>
        <v>723.6842105263157</v>
      </c>
      <c r="G483" s="24">
        <v>19</v>
      </c>
    </row>
    <row r="484" spans="1:6" ht="20.25" customHeight="1">
      <c r="A484" s="102" t="s">
        <v>521</v>
      </c>
      <c r="B484" s="27">
        <v>150</v>
      </c>
      <c r="C484" s="27"/>
      <c r="D484" s="27">
        <v>70</v>
      </c>
      <c r="E484" s="98">
        <f t="shared" si="14"/>
        <v>-53.333333333333336</v>
      </c>
      <c r="F484" s="96"/>
    </row>
    <row r="485" spans="1:6" ht="20.25" customHeight="1">
      <c r="A485" s="26" t="s">
        <v>377</v>
      </c>
      <c r="B485" s="99">
        <f>B486</f>
        <v>0</v>
      </c>
      <c r="C485" s="99">
        <f>C486</f>
        <v>0</v>
      </c>
      <c r="D485" s="99">
        <f>D486</f>
        <v>0</v>
      </c>
      <c r="E485" s="98"/>
      <c r="F485" s="96"/>
    </row>
    <row r="486" spans="1:6" ht="20.25" customHeight="1">
      <c r="A486" s="26" t="s">
        <v>378</v>
      </c>
      <c r="B486" s="27"/>
      <c r="C486" s="27"/>
      <c r="D486" s="27"/>
      <c r="E486" s="98"/>
      <c r="F486" s="96"/>
    </row>
    <row r="487" spans="1:6" ht="28.5" customHeight="1">
      <c r="A487" s="102" t="s">
        <v>529</v>
      </c>
      <c r="B487" s="99">
        <f>B488+B497+B499</f>
        <v>3196</v>
      </c>
      <c r="C487" s="99">
        <f>C488+C497+C499</f>
        <v>923</v>
      </c>
      <c r="D487" s="99">
        <f>D488+D497+D499</f>
        <v>4725</v>
      </c>
      <c r="E487" s="98">
        <f t="shared" si="14"/>
        <v>47.84105131414268</v>
      </c>
      <c r="F487" s="96">
        <f t="shared" si="15"/>
        <v>511.91765980498377</v>
      </c>
    </row>
    <row r="488" spans="1:6" ht="20.25" customHeight="1">
      <c r="A488" s="101" t="s">
        <v>379</v>
      </c>
      <c r="B488" s="99">
        <f>SUM(B489:B496)</f>
        <v>3146</v>
      </c>
      <c r="C488" s="99">
        <f>SUM(C489:C496)</f>
        <v>896</v>
      </c>
      <c r="D488" s="99">
        <f>SUM(D489:D496)</f>
        <v>4683</v>
      </c>
      <c r="E488" s="98">
        <f t="shared" si="14"/>
        <v>48.85568976478068</v>
      </c>
      <c r="F488" s="96">
        <f t="shared" si="15"/>
        <v>522.65625</v>
      </c>
    </row>
    <row r="489" spans="1:6" ht="20.25" customHeight="1">
      <c r="A489" s="101" t="s">
        <v>28</v>
      </c>
      <c r="B489" s="27">
        <v>178</v>
      </c>
      <c r="C489" s="27">
        <v>159</v>
      </c>
      <c r="D489" s="27">
        <v>201</v>
      </c>
      <c r="E489" s="98">
        <f t="shared" si="14"/>
        <v>12.921348314606742</v>
      </c>
      <c r="F489" s="96">
        <f t="shared" si="15"/>
        <v>126.41509433962264</v>
      </c>
    </row>
    <row r="490" spans="1:6" ht="20.25" customHeight="1">
      <c r="A490" s="101" t="s">
        <v>380</v>
      </c>
      <c r="B490" s="27"/>
      <c r="C490" s="27"/>
      <c r="D490" s="27"/>
      <c r="E490" s="98"/>
      <c r="F490" s="96"/>
    </row>
    <row r="491" spans="1:6" ht="20.25" customHeight="1">
      <c r="A491" s="26" t="s">
        <v>381</v>
      </c>
      <c r="B491" s="27"/>
      <c r="C491" s="27"/>
      <c r="D491" s="27"/>
      <c r="E491" s="98"/>
      <c r="F491" s="96"/>
    </row>
    <row r="492" spans="1:6" ht="20.25" customHeight="1">
      <c r="A492" s="26" t="s">
        <v>382</v>
      </c>
      <c r="B492" s="27"/>
      <c r="C492" s="27"/>
      <c r="D492" s="27"/>
      <c r="E492" s="98"/>
      <c r="F492" s="96"/>
    </row>
    <row r="493" spans="1:7" ht="20.25" customHeight="1">
      <c r="A493" s="26" t="s">
        <v>383</v>
      </c>
      <c r="B493" s="27">
        <v>1170</v>
      </c>
      <c r="C493" s="27">
        <v>387</v>
      </c>
      <c r="D493" s="27">
        <v>387</v>
      </c>
      <c r="E493" s="98">
        <f t="shared" si="14"/>
        <v>-66.92307692307692</v>
      </c>
      <c r="F493" s="96">
        <f t="shared" si="15"/>
        <v>100</v>
      </c>
      <c r="G493" s="24">
        <v>1025</v>
      </c>
    </row>
    <row r="494" spans="1:6" ht="20.25" customHeight="1">
      <c r="A494" s="26" t="s">
        <v>522</v>
      </c>
      <c r="B494" s="27">
        <v>41</v>
      </c>
      <c r="C494" s="27">
        <v>270</v>
      </c>
      <c r="D494" s="27">
        <v>270</v>
      </c>
      <c r="E494" s="98">
        <f t="shared" si="14"/>
        <v>558.5365853658536</v>
      </c>
      <c r="F494" s="96">
        <f t="shared" si="15"/>
        <v>100</v>
      </c>
    </row>
    <row r="495" spans="1:6" ht="20.25" customHeight="1">
      <c r="A495" s="101" t="s">
        <v>39</v>
      </c>
      <c r="B495" s="27">
        <v>71</v>
      </c>
      <c r="C495" s="27">
        <v>67</v>
      </c>
      <c r="D495" s="27">
        <v>87</v>
      </c>
      <c r="E495" s="98">
        <f t="shared" si="14"/>
        <v>22.535211267605636</v>
      </c>
      <c r="F495" s="96">
        <f t="shared" si="15"/>
        <v>129.8507462686567</v>
      </c>
    </row>
    <row r="496" spans="1:7" ht="20.25" customHeight="1">
      <c r="A496" s="101" t="s">
        <v>384</v>
      </c>
      <c r="B496" s="27">
        <v>1686</v>
      </c>
      <c r="C496" s="27">
        <v>13</v>
      </c>
      <c r="D496" s="27">
        <v>3738</v>
      </c>
      <c r="E496" s="98">
        <f t="shared" si="14"/>
        <v>121.70818505338079</v>
      </c>
      <c r="F496" s="96">
        <f t="shared" si="15"/>
        <v>28753.846153846156</v>
      </c>
      <c r="G496" s="24">
        <v>1684</v>
      </c>
    </row>
    <row r="497" spans="1:6" ht="20.25" customHeight="1">
      <c r="A497" s="26" t="s">
        <v>385</v>
      </c>
      <c r="B497" s="27">
        <f>B498</f>
        <v>0</v>
      </c>
      <c r="C497" s="27">
        <f>C498</f>
        <v>0</v>
      </c>
      <c r="D497" s="27">
        <f>D498</f>
        <v>0</v>
      </c>
      <c r="E497" s="98"/>
      <c r="F497" s="96"/>
    </row>
    <row r="498" spans="1:6" ht="20.25" customHeight="1">
      <c r="A498" s="26" t="s">
        <v>386</v>
      </c>
      <c r="B498" s="27"/>
      <c r="C498" s="27"/>
      <c r="D498" s="27"/>
      <c r="E498" s="98"/>
      <c r="F498" s="96"/>
    </row>
    <row r="499" spans="1:6" ht="20.25" customHeight="1">
      <c r="A499" s="101" t="s">
        <v>387</v>
      </c>
      <c r="B499" s="99">
        <f>SUM(B500:B502)</f>
        <v>50</v>
      </c>
      <c r="C499" s="99">
        <f>SUM(C500:C502)</f>
        <v>27</v>
      </c>
      <c r="D499" s="99">
        <f>SUM(D500:D502)</f>
        <v>42</v>
      </c>
      <c r="E499" s="98">
        <f t="shared" si="14"/>
        <v>-16</v>
      </c>
      <c r="F499" s="96">
        <f t="shared" si="15"/>
        <v>155.55555555555557</v>
      </c>
    </row>
    <row r="500" spans="1:6" ht="20.25" customHeight="1">
      <c r="A500" s="101" t="s">
        <v>388</v>
      </c>
      <c r="B500" s="27">
        <v>14</v>
      </c>
      <c r="C500" s="27">
        <v>13</v>
      </c>
      <c r="D500" s="27">
        <v>14</v>
      </c>
      <c r="E500" s="98">
        <f t="shared" si="14"/>
        <v>0</v>
      </c>
      <c r="F500" s="96">
        <f t="shared" si="15"/>
        <v>107.6923076923077</v>
      </c>
    </row>
    <row r="501" spans="1:6" ht="20.25" customHeight="1">
      <c r="A501" s="101" t="s">
        <v>389</v>
      </c>
      <c r="B501" s="27">
        <v>21</v>
      </c>
      <c r="C501" s="27">
        <v>14</v>
      </c>
      <c r="D501" s="27">
        <v>28</v>
      </c>
      <c r="E501" s="98">
        <f t="shared" si="14"/>
        <v>33.33333333333333</v>
      </c>
      <c r="F501" s="96">
        <f t="shared" si="15"/>
        <v>200</v>
      </c>
    </row>
    <row r="502" spans="1:6" ht="20.25" customHeight="1">
      <c r="A502" s="101" t="s">
        <v>390</v>
      </c>
      <c r="B502" s="27">
        <v>15</v>
      </c>
      <c r="C502" s="27"/>
      <c r="D502" s="27"/>
      <c r="E502" s="98">
        <f t="shared" si="14"/>
        <v>-100</v>
      </c>
      <c r="F502" s="96"/>
    </row>
    <row r="503" spans="1:6" ht="20.25" customHeight="1">
      <c r="A503" s="101" t="s">
        <v>391</v>
      </c>
      <c r="B503" s="99">
        <f>B504+B508+B510</f>
        <v>9122</v>
      </c>
      <c r="C503" s="99">
        <f>C504+C508+C510</f>
        <v>3857</v>
      </c>
      <c r="D503" s="99">
        <f>D504+D508+D510</f>
        <v>4629</v>
      </c>
      <c r="E503" s="98">
        <f t="shared" si="14"/>
        <v>-49.25454944091208</v>
      </c>
      <c r="F503" s="96"/>
    </row>
    <row r="504" spans="1:6" ht="20.25" customHeight="1">
      <c r="A504" s="101" t="s">
        <v>392</v>
      </c>
      <c r="B504" s="99">
        <f>SUM(B505:B507)</f>
        <v>5169</v>
      </c>
      <c r="C504" s="99">
        <f>SUM(C505:C507)</f>
        <v>0</v>
      </c>
      <c r="D504" s="99">
        <f>SUM(D505:D507)</f>
        <v>515</v>
      </c>
      <c r="E504" s="98">
        <f t="shared" si="14"/>
        <v>-90.03675759334494</v>
      </c>
      <c r="F504" s="96"/>
    </row>
    <row r="505" spans="1:7" ht="20.25" customHeight="1">
      <c r="A505" s="57" t="s">
        <v>393</v>
      </c>
      <c r="B505" s="27">
        <v>1554</v>
      </c>
      <c r="C505" s="27"/>
      <c r="D505" s="27">
        <v>359</v>
      </c>
      <c r="E505" s="98">
        <f t="shared" si="14"/>
        <v>-76.8983268983269</v>
      </c>
      <c r="F505" s="96"/>
      <c r="G505" s="24">
        <v>1499</v>
      </c>
    </row>
    <row r="506" spans="1:7" ht="20.25" customHeight="1">
      <c r="A506" s="57" t="s">
        <v>394</v>
      </c>
      <c r="B506" s="27">
        <v>757</v>
      </c>
      <c r="C506" s="27"/>
      <c r="D506" s="27">
        <v>156</v>
      </c>
      <c r="E506" s="98">
        <f t="shared" si="14"/>
        <v>-79.39233817701454</v>
      </c>
      <c r="F506" s="96"/>
      <c r="G506" s="24">
        <v>757</v>
      </c>
    </row>
    <row r="507" spans="1:7" ht="20.25" customHeight="1">
      <c r="A507" s="26" t="s">
        <v>395</v>
      </c>
      <c r="B507" s="27">
        <v>2858</v>
      </c>
      <c r="C507" s="27"/>
      <c r="D507" s="27"/>
      <c r="E507" s="98">
        <f t="shared" si="14"/>
        <v>-100</v>
      </c>
      <c r="F507" s="96"/>
      <c r="G507" s="24">
        <v>2857</v>
      </c>
    </row>
    <row r="508" spans="1:6" ht="20.25" customHeight="1">
      <c r="A508" s="101" t="s">
        <v>396</v>
      </c>
      <c r="B508" s="99">
        <f>B509</f>
        <v>3766</v>
      </c>
      <c r="C508" s="99">
        <f>C509</f>
        <v>3626</v>
      </c>
      <c r="D508" s="99">
        <f>D509</f>
        <v>3764</v>
      </c>
      <c r="E508" s="98">
        <f t="shared" si="14"/>
        <v>-0.05310674455655868</v>
      </c>
      <c r="F508" s="96">
        <f t="shared" si="15"/>
        <v>103.80584666298951</v>
      </c>
    </row>
    <row r="509" spans="1:6" ht="20.25" customHeight="1">
      <c r="A509" s="101" t="s">
        <v>397</v>
      </c>
      <c r="B509" s="27">
        <v>3766</v>
      </c>
      <c r="C509" s="27">
        <v>3626</v>
      </c>
      <c r="D509" s="27">
        <v>3764</v>
      </c>
      <c r="E509" s="98">
        <f t="shared" si="14"/>
        <v>-0.05310674455655868</v>
      </c>
      <c r="F509" s="96">
        <f t="shared" si="15"/>
        <v>103.80584666298951</v>
      </c>
    </row>
    <row r="510" spans="1:6" ht="20.25" customHeight="1">
      <c r="A510" s="101" t="s">
        <v>398</v>
      </c>
      <c r="B510" s="99">
        <f>B511</f>
        <v>187</v>
      </c>
      <c r="C510" s="99">
        <f>C511</f>
        <v>231</v>
      </c>
      <c r="D510" s="99">
        <f>D511</f>
        <v>350</v>
      </c>
      <c r="E510" s="98">
        <f t="shared" si="14"/>
        <v>87.16577540106952</v>
      </c>
      <c r="F510" s="96">
        <f t="shared" si="15"/>
        <v>151.5151515151515</v>
      </c>
    </row>
    <row r="511" spans="1:6" ht="20.25" customHeight="1">
      <c r="A511" s="101" t="s">
        <v>399</v>
      </c>
      <c r="B511" s="27">
        <v>187</v>
      </c>
      <c r="C511" s="27">
        <v>231</v>
      </c>
      <c r="D511" s="27">
        <v>350</v>
      </c>
      <c r="E511" s="98">
        <f t="shared" si="14"/>
        <v>87.16577540106952</v>
      </c>
      <c r="F511" s="96">
        <f t="shared" si="15"/>
        <v>151.5151515151515</v>
      </c>
    </row>
    <row r="512" spans="1:6" ht="27" customHeight="1">
      <c r="A512" s="101" t="s">
        <v>400</v>
      </c>
      <c r="B512" s="99">
        <f>B513+B520</f>
        <v>247</v>
      </c>
      <c r="C512" s="99">
        <f>C513+C520</f>
        <v>201</v>
      </c>
      <c r="D512" s="99">
        <f>D513+D520</f>
        <v>1337</v>
      </c>
      <c r="E512" s="98">
        <f t="shared" si="14"/>
        <v>441.2955465587045</v>
      </c>
      <c r="F512" s="96">
        <f t="shared" si="15"/>
        <v>665.1741293532339</v>
      </c>
    </row>
    <row r="513" spans="1:6" ht="20.25" customHeight="1">
      <c r="A513" s="101" t="s">
        <v>401</v>
      </c>
      <c r="B513" s="99">
        <f>SUM(B514:B519)</f>
        <v>247</v>
      </c>
      <c r="C513" s="99">
        <f>SUM(C514:C519)</f>
        <v>201</v>
      </c>
      <c r="D513" s="99">
        <f>SUM(D514:D519)</f>
        <v>1337</v>
      </c>
      <c r="E513" s="98">
        <f t="shared" si="14"/>
        <v>441.2955465587045</v>
      </c>
      <c r="F513" s="96">
        <f t="shared" si="15"/>
        <v>665.1741293532339</v>
      </c>
    </row>
    <row r="514" spans="1:6" ht="20.25" customHeight="1">
      <c r="A514" s="101" t="s">
        <v>28</v>
      </c>
      <c r="B514" s="27">
        <v>88</v>
      </c>
      <c r="C514" s="27">
        <v>73</v>
      </c>
      <c r="D514" s="27">
        <v>91</v>
      </c>
      <c r="E514" s="98">
        <f t="shared" si="14"/>
        <v>3.4090909090909087</v>
      </c>
      <c r="F514" s="96">
        <f t="shared" si="15"/>
        <v>124.65753424657535</v>
      </c>
    </row>
    <row r="515" spans="1:6" ht="20.25" customHeight="1">
      <c r="A515" s="26" t="s">
        <v>29</v>
      </c>
      <c r="B515" s="27"/>
      <c r="C515" s="27"/>
      <c r="D515" s="27"/>
      <c r="E515" s="98"/>
      <c r="F515" s="96"/>
    </row>
    <row r="516" spans="1:6" ht="20.25" customHeight="1">
      <c r="A516" s="26" t="s">
        <v>402</v>
      </c>
      <c r="B516" s="27"/>
      <c r="C516" s="27"/>
      <c r="D516" s="27"/>
      <c r="E516" s="98"/>
      <c r="F516" s="96"/>
    </row>
    <row r="517" spans="1:6" ht="20.25" customHeight="1">
      <c r="A517" s="26" t="s">
        <v>403</v>
      </c>
      <c r="B517" s="27">
        <v>14</v>
      </c>
      <c r="C517" s="27"/>
      <c r="D517" s="27">
        <v>164</v>
      </c>
      <c r="E517" s="98">
        <f t="shared" si="14"/>
        <v>1071.4285714285713</v>
      </c>
      <c r="F517" s="96"/>
    </row>
    <row r="518" spans="1:6" ht="20.25" customHeight="1">
      <c r="A518" s="101" t="s">
        <v>39</v>
      </c>
      <c r="B518" s="27">
        <v>40</v>
      </c>
      <c r="C518" s="27">
        <v>29</v>
      </c>
      <c r="D518" s="27">
        <v>34</v>
      </c>
      <c r="E518" s="98">
        <f aca="true" t="shared" si="16" ref="E518:E528">(D518-B518)/B518*100</f>
        <v>-15</v>
      </c>
      <c r="F518" s="96">
        <f aca="true" t="shared" si="17" ref="F518:F531">D518/C518*100</f>
        <v>117.24137931034481</v>
      </c>
    </row>
    <row r="519" spans="1:6" ht="20.25" customHeight="1">
      <c r="A519" s="101" t="s">
        <v>404</v>
      </c>
      <c r="B519" s="27">
        <v>105</v>
      </c>
      <c r="C519" s="27">
        <v>99</v>
      </c>
      <c r="D519" s="27">
        <v>1048</v>
      </c>
      <c r="E519" s="98">
        <f t="shared" si="16"/>
        <v>898.0952380952381</v>
      </c>
      <c r="F519" s="96">
        <f t="shared" si="17"/>
        <v>1058.5858585858587</v>
      </c>
    </row>
    <row r="520" spans="1:6" ht="20.25" customHeight="1">
      <c r="A520" s="26" t="s">
        <v>405</v>
      </c>
      <c r="B520" s="99">
        <f>B521</f>
        <v>0</v>
      </c>
      <c r="C520" s="99">
        <f>C521</f>
        <v>0</v>
      </c>
      <c r="D520" s="99">
        <f>D521</f>
        <v>0</v>
      </c>
      <c r="E520" s="98"/>
      <c r="F520" s="96"/>
    </row>
    <row r="521" spans="1:6" ht="20.25" customHeight="1">
      <c r="A521" s="26" t="s">
        <v>406</v>
      </c>
      <c r="B521" s="27"/>
      <c r="C521" s="27"/>
      <c r="D521" s="27"/>
      <c r="E521" s="98"/>
      <c r="F521" s="96"/>
    </row>
    <row r="522" spans="1:6" ht="20.25" customHeight="1">
      <c r="A522" s="26" t="s">
        <v>407</v>
      </c>
      <c r="B522" s="59">
        <f aca="true" t="shared" si="18" ref="B522:D523">B523</f>
        <v>105</v>
      </c>
      <c r="C522" s="59">
        <f t="shared" si="18"/>
        <v>9632</v>
      </c>
      <c r="D522" s="59">
        <f t="shared" si="18"/>
        <v>109</v>
      </c>
      <c r="E522" s="98">
        <f t="shared" si="16"/>
        <v>3.8095238095238098</v>
      </c>
      <c r="F522" s="96">
        <f t="shared" si="17"/>
        <v>1.1316445182724253</v>
      </c>
    </row>
    <row r="523" spans="1:6" ht="20.25" customHeight="1">
      <c r="A523" s="26" t="s">
        <v>408</v>
      </c>
      <c r="B523" s="59">
        <f t="shared" si="18"/>
        <v>105</v>
      </c>
      <c r="C523" s="59">
        <f t="shared" si="18"/>
        <v>9632</v>
      </c>
      <c r="D523" s="59">
        <f t="shared" si="18"/>
        <v>109</v>
      </c>
      <c r="E523" s="98">
        <f t="shared" si="16"/>
        <v>3.8095238095238098</v>
      </c>
      <c r="F523" s="96">
        <f t="shared" si="17"/>
        <v>1.1316445182724253</v>
      </c>
    </row>
    <row r="524" spans="1:7" ht="20.25" customHeight="1">
      <c r="A524" s="60" t="s">
        <v>409</v>
      </c>
      <c r="B524" s="28">
        <v>105</v>
      </c>
      <c r="C524" s="28">
        <v>9632</v>
      </c>
      <c r="D524" s="28">
        <v>109</v>
      </c>
      <c r="E524" s="98">
        <f t="shared" si="16"/>
        <v>3.8095238095238098</v>
      </c>
      <c r="F524" s="96">
        <f t="shared" si="17"/>
        <v>1.1316445182724253</v>
      </c>
      <c r="G524" s="24">
        <v>59</v>
      </c>
    </row>
    <row r="525" spans="1:6" ht="20.25" customHeight="1">
      <c r="A525" s="26" t="s">
        <v>410</v>
      </c>
      <c r="B525" s="59">
        <f aca="true" t="shared" si="19" ref="B525:D527">B526</f>
        <v>1413</v>
      </c>
      <c r="C525" s="59">
        <f t="shared" si="19"/>
        <v>1413</v>
      </c>
      <c r="D525" s="59">
        <f t="shared" si="19"/>
        <v>1413</v>
      </c>
      <c r="E525" s="98">
        <f t="shared" si="16"/>
        <v>0</v>
      </c>
      <c r="F525" s="96">
        <f t="shared" si="17"/>
        <v>100</v>
      </c>
    </row>
    <row r="526" spans="1:6" ht="20.25" customHeight="1">
      <c r="A526" s="26" t="s">
        <v>411</v>
      </c>
      <c r="B526" s="61">
        <f t="shared" si="19"/>
        <v>1413</v>
      </c>
      <c r="C526" s="61">
        <f t="shared" si="19"/>
        <v>1413</v>
      </c>
      <c r="D526" s="61">
        <f t="shared" si="19"/>
        <v>1413</v>
      </c>
      <c r="E526" s="98">
        <f t="shared" si="16"/>
        <v>0</v>
      </c>
      <c r="F526" s="96">
        <f t="shared" si="17"/>
        <v>100</v>
      </c>
    </row>
    <row r="527" spans="1:6" ht="20.25" customHeight="1">
      <c r="A527" s="26" t="s">
        <v>412</v>
      </c>
      <c r="B527" s="59">
        <f t="shared" si="19"/>
        <v>1413</v>
      </c>
      <c r="C527" s="59">
        <f t="shared" si="19"/>
        <v>1413</v>
      </c>
      <c r="D527" s="59">
        <f t="shared" si="19"/>
        <v>1413</v>
      </c>
      <c r="E527" s="98">
        <f t="shared" si="16"/>
        <v>0</v>
      </c>
      <c r="F527" s="96">
        <f t="shared" si="17"/>
        <v>100</v>
      </c>
    </row>
    <row r="528" spans="1:6" ht="20.25" customHeight="1">
      <c r="A528" s="26" t="s">
        <v>413</v>
      </c>
      <c r="B528" s="59">
        <v>1413</v>
      </c>
      <c r="C528" s="59">
        <v>1413</v>
      </c>
      <c r="D528" s="59">
        <v>1413</v>
      </c>
      <c r="E528" s="98">
        <f t="shared" si="16"/>
        <v>0</v>
      </c>
      <c r="F528" s="96">
        <f t="shared" si="17"/>
        <v>100</v>
      </c>
    </row>
    <row r="529" spans="1:6" ht="20.25" customHeight="1">
      <c r="A529" s="26" t="s">
        <v>414</v>
      </c>
      <c r="B529" s="28">
        <f aca="true" t="shared" si="20" ref="B529:D530">B530</f>
        <v>0</v>
      </c>
      <c r="C529" s="28">
        <f t="shared" si="20"/>
        <v>13</v>
      </c>
      <c r="D529" s="28">
        <f t="shared" si="20"/>
        <v>5</v>
      </c>
      <c r="E529" s="98"/>
      <c r="F529" s="96">
        <f t="shared" si="17"/>
        <v>38.46153846153847</v>
      </c>
    </row>
    <row r="530" spans="1:6" ht="20.25" customHeight="1">
      <c r="A530" s="26" t="s">
        <v>415</v>
      </c>
      <c r="B530" s="28">
        <f t="shared" si="20"/>
        <v>0</v>
      </c>
      <c r="C530" s="28">
        <f t="shared" si="20"/>
        <v>13</v>
      </c>
      <c r="D530" s="28">
        <f t="shared" si="20"/>
        <v>5</v>
      </c>
      <c r="E530" s="98"/>
      <c r="F530" s="96">
        <f t="shared" si="17"/>
        <v>38.46153846153847</v>
      </c>
    </row>
    <row r="531" spans="1:6" ht="20.25" customHeight="1" thickBot="1">
      <c r="A531" s="29" t="s">
        <v>416</v>
      </c>
      <c r="B531" s="62"/>
      <c r="C531" s="62">
        <v>13</v>
      </c>
      <c r="D531" s="62">
        <v>5</v>
      </c>
      <c r="E531" s="98"/>
      <c r="F531" s="96">
        <f t="shared" si="17"/>
        <v>38.46153846153847</v>
      </c>
    </row>
  </sheetData>
  <sheetProtection/>
  <mergeCells count="7">
    <mergeCell ref="F3:F4"/>
    <mergeCell ref="A1:F1"/>
    <mergeCell ref="E3:E4"/>
    <mergeCell ref="A3:A4"/>
    <mergeCell ref="B3:B4"/>
    <mergeCell ref="D3:D4"/>
    <mergeCell ref="C3:C4"/>
  </mergeCells>
  <printOptions horizontalCentered="1"/>
  <pageMargins left="0.5118110236220472" right="0.5118110236220472" top="0.35433070866141736" bottom="0.35433070866141736" header="0.3937007874015748" footer="0.1968503937007874"/>
  <pageSetup fitToHeight="1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showZeros="0" zoomScalePageLayoutView="0" workbookViewId="0" topLeftCell="A1">
      <selection activeCell="H12" sqref="H12"/>
    </sheetView>
  </sheetViews>
  <sheetFormatPr defaultColWidth="9.33203125" defaultRowHeight="11.25"/>
  <cols>
    <col min="1" max="1" width="32" style="0" customWidth="1"/>
    <col min="2" max="2" width="15.66015625" style="0" customWidth="1"/>
    <col min="3" max="3" width="26.33203125" style="0" customWidth="1"/>
    <col min="4" max="4" width="20.33203125" style="0" customWidth="1"/>
  </cols>
  <sheetData>
    <row r="1" spans="1:4" ht="18.75">
      <c r="A1" s="203" t="s">
        <v>651</v>
      </c>
      <c r="B1" s="203"/>
      <c r="C1" s="203"/>
      <c r="D1" s="203"/>
    </row>
    <row r="2" spans="1:4" ht="12">
      <c r="A2" s="25"/>
      <c r="B2" s="25"/>
      <c r="C2" s="25"/>
      <c r="D2" s="172" t="s">
        <v>587</v>
      </c>
    </row>
    <row r="3" spans="1:4" ht="12">
      <c r="A3" s="200" t="s">
        <v>588</v>
      </c>
      <c r="B3" s="202" t="s">
        <v>590</v>
      </c>
      <c r="C3" s="176"/>
      <c r="D3" s="177"/>
    </row>
    <row r="4" spans="1:4" ht="24">
      <c r="A4" s="201"/>
      <c r="B4" s="201"/>
      <c r="C4" s="178" t="s">
        <v>591</v>
      </c>
      <c r="D4" s="178" t="s">
        <v>592</v>
      </c>
    </row>
    <row r="5" spans="1:4" ht="12">
      <c r="A5" s="179" t="s">
        <v>589</v>
      </c>
      <c r="B5" s="174">
        <f>B6+B11+B22+B30+B37+B41+B44+B48+B51+B57+B60+B65</f>
        <v>65530</v>
      </c>
      <c r="C5" s="174">
        <f>C6+C11+C22+C30+C37+C41+C44+C48+C51+C57+C60+C65</f>
        <v>65530</v>
      </c>
      <c r="D5" s="173">
        <f>D6+D11+D22+D30+D37+D41+D44+D48+D51+D57+D60+D65</f>
        <v>0</v>
      </c>
    </row>
    <row r="6" spans="1:4" ht="12">
      <c r="A6" s="180" t="s">
        <v>593</v>
      </c>
      <c r="B6" s="173">
        <f>SUM(B7:B10)</f>
        <v>24988</v>
      </c>
      <c r="C6" s="173">
        <f>SUM(C7:C10)</f>
        <v>24988</v>
      </c>
      <c r="D6" s="173">
        <f>SUM(D7:D10)</f>
        <v>0</v>
      </c>
    </row>
    <row r="7" spans="1:4" ht="12">
      <c r="A7" s="181" t="s">
        <v>594</v>
      </c>
      <c r="B7" s="173">
        <f>C7+D7</f>
        <v>10745</v>
      </c>
      <c r="C7" s="173">
        <v>10745</v>
      </c>
      <c r="D7" s="173">
        <v>0</v>
      </c>
    </row>
    <row r="8" spans="1:4" ht="12">
      <c r="A8" s="181" t="s">
        <v>595</v>
      </c>
      <c r="B8" s="173">
        <f>C8+D8</f>
        <v>9539</v>
      </c>
      <c r="C8" s="173">
        <v>9539</v>
      </c>
      <c r="D8" s="173">
        <v>0</v>
      </c>
    </row>
    <row r="9" spans="1:4" ht="12">
      <c r="A9" s="181" t="s">
        <v>596</v>
      </c>
      <c r="B9" s="173">
        <f>C9+D9</f>
        <v>3765</v>
      </c>
      <c r="C9" s="173">
        <v>3765</v>
      </c>
      <c r="D9" s="173">
        <v>0</v>
      </c>
    </row>
    <row r="10" spans="1:4" ht="12">
      <c r="A10" s="181" t="s">
        <v>597</v>
      </c>
      <c r="B10" s="173">
        <f>C10+D10</f>
        <v>939</v>
      </c>
      <c r="C10" s="173">
        <v>939</v>
      </c>
      <c r="D10" s="173">
        <v>0</v>
      </c>
    </row>
    <row r="11" spans="1:4" ht="12">
      <c r="A11" s="180" t="s">
        <v>598</v>
      </c>
      <c r="B11" s="173">
        <f>SUM(B12:B21)</f>
        <v>2970</v>
      </c>
      <c r="C11" s="173">
        <f>SUM(C12:C21)</f>
        <v>2970</v>
      </c>
      <c r="D11" s="173">
        <f>SUM(D12:D21)</f>
        <v>0</v>
      </c>
    </row>
    <row r="12" spans="1:4" ht="12">
      <c r="A12" s="181" t="s">
        <v>599</v>
      </c>
      <c r="B12" s="173">
        <f aca="true" t="shared" si="0" ref="B12:B21">C12+D12</f>
        <v>1429</v>
      </c>
      <c r="C12" s="173">
        <v>1429</v>
      </c>
      <c r="D12" s="173">
        <v>0</v>
      </c>
    </row>
    <row r="13" spans="1:4" ht="12">
      <c r="A13" s="181" t="s">
        <v>600</v>
      </c>
      <c r="B13" s="173">
        <f t="shared" si="0"/>
        <v>5</v>
      </c>
      <c r="C13" s="173">
        <v>5</v>
      </c>
      <c r="D13" s="173">
        <v>0</v>
      </c>
    </row>
    <row r="14" spans="1:4" ht="12">
      <c r="A14" s="181" t="s">
        <v>601</v>
      </c>
      <c r="B14" s="173">
        <f t="shared" si="0"/>
        <v>31</v>
      </c>
      <c r="C14" s="173">
        <v>31</v>
      </c>
      <c r="D14" s="173">
        <v>0</v>
      </c>
    </row>
    <row r="15" spans="1:4" ht="12">
      <c r="A15" s="181" t="s">
        <v>602</v>
      </c>
      <c r="B15" s="173">
        <f t="shared" si="0"/>
        <v>254</v>
      </c>
      <c r="C15" s="173">
        <v>254</v>
      </c>
      <c r="D15" s="173">
        <v>0</v>
      </c>
    </row>
    <row r="16" spans="1:4" ht="12">
      <c r="A16" s="181" t="s">
        <v>603</v>
      </c>
      <c r="B16" s="173">
        <f t="shared" si="0"/>
        <v>0</v>
      </c>
      <c r="C16" s="173">
        <v>0</v>
      </c>
      <c r="D16" s="173">
        <v>0</v>
      </c>
    </row>
    <row r="17" spans="1:4" ht="12">
      <c r="A17" s="181" t="s">
        <v>604</v>
      </c>
      <c r="B17" s="173">
        <f t="shared" si="0"/>
        <v>60</v>
      </c>
      <c r="C17" s="173">
        <v>60</v>
      </c>
      <c r="D17" s="173">
        <v>0</v>
      </c>
    </row>
    <row r="18" spans="1:4" ht="12">
      <c r="A18" s="181" t="s">
        <v>605</v>
      </c>
      <c r="B18" s="173">
        <f t="shared" si="0"/>
        <v>0</v>
      </c>
      <c r="C18" s="173">
        <v>0</v>
      </c>
      <c r="D18" s="173">
        <v>0</v>
      </c>
    </row>
    <row r="19" spans="1:4" ht="12">
      <c r="A19" s="181" t="s">
        <v>606</v>
      </c>
      <c r="B19" s="173">
        <f t="shared" si="0"/>
        <v>317</v>
      </c>
      <c r="C19" s="173">
        <v>317</v>
      </c>
      <c r="D19" s="173">
        <v>0</v>
      </c>
    </row>
    <row r="20" spans="1:4" ht="12">
      <c r="A20" s="181" t="s">
        <v>607</v>
      </c>
      <c r="B20" s="173">
        <f t="shared" si="0"/>
        <v>488</v>
      </c>
      <c r="C20" s="173">
        <v>488</v>
      </c>
      <c r="D20" s="173">
        <v>0</v>
      </c>
    </row>
    <row r="21" spans="1:4" ht="12">
      <c r="A21" s="181" t="s">
        <v>608</v>
      </c>
      <c r="B21" s="173">
        <f t="shared" si="0"/>
        <v>386</v>
      </c>
      <c r="C21" s="173">
        <v>386</v>
      </c>
      <c r="D21" s="173">
        <v>0</v>
      </c>
    </row>
    <row r="22" spans="1:4" ht="12">
      <c r="A22" s="180" t="s">
        <v>609</v>
      </c>
      <c r="B22" s="173">
        <f>SUM(B23:B29)</f>
        <v>22</v>
      </c>
      <c r="C22" s="173">
        <f>SUM(C23:C29)</f>
        <v>22</v>
      </c>
      <c r="D22" s="173">
        <f>SUM(D23:D29)</f>
        <v>0</v>
      </c>
    </row>
    <row r="23" spans="1:4" ht="12">
      <c r="A23" s="181" t="s">
        <v>610</v>
      </c>
      <c r="B23" s="173">
        <f aca="true" t="shared" si="1" ref="B23:B29">C23+D23</f>
        <v>0</v>
      </c>
      <c r="C23" s="173">
        <v>0</v>
      </c>
      <c r="D23" s="173">
        <v>0</v>
      </c>
    </row>
    <row r="24" spans="1:4" ht="12">
      <c r="A24" s="181" t="s">
        <v>611</v>
      </c>
      <c r="B24" s="173">
        <f t="shared" si="1"/>
        <v>0</v>
      </c>
      <c r="C24" s="173">
        <v>0</v>
      </c>
      <c r="D24" s="173">
        <v>0</v>
      </c>
    </row>
    <row r="25" spans="1:4" ht="12">
      <c r="A25" s="181" t="s">
        <v>612</v>
      </c>
      <c r="B25" s="173">
        <f t="shared" si="1"/>
        <v>0</v>
      </c>
      <c r="C25" s="173">
        <v>0</v>
      </c>
      <c r="D25" s="173">
        <v>0</v>
      </c>
    </row>
    <row r="26" spans="1:4" ht="12">
      <c r="A26" s="181" t="s">
        <v>613</v>
      </c>
      <c r="B26" s="173">
        <f t="shared" si="1"/>
        <v>0</v>
      </c>
      <c r="C26" s="173">
        <v>0</v>
      </c>
      <c r="D26" s="173">
        <v>0</v>
      </c>
    </row>
    <row r="27" spans="1:4" ht="12">
      <c r="A27" s="181" t="s">
        <v>614</v>
      </c>
      <c r="B27" s="173">
        <f t="shared" si="1"/>
        <v>22</v>
      </c>
      <c r="C27" s="173">
        <v>22</v>
      </c>
      <c r="D27" s="173">
        <v>0</v>
      </c>
    </row>
    <row r="28" spans="1:4" ht="12">
      <c r="A28" s="181" t="s">
        <v>615</v>
      </c>
      <c r="B28" s="173">
        <f t="shared" si="1"/>
        <v>0</v>
      </c>
      <c r="C28" s="173">
        <v>0</v>
      </c>
      <c r="D28" s="173">
        <v>0</v>
      </c>
    </row>
    <row r="29" spans="1:4" ht="12">
      <c r="A29" s="181" t="s">
        <v>616</v>
      </c>
      <c r="B29" s="173">
        <f t="shared" si="1"/>
        <v>0</v>
      </c>
      <c r="C29" s="173">
        <v>0</v>
      </c>
      <c r="D29" s="173">
        <v>0</v>
      </c>
    </row>
    <row r="30" spans="1:4" ht="12">
      <c r="A30" s="180" t="s">
        <v>617</v>
      </c>
      <c r="B30" s="173">
        <f>SUM(B31:B36)</f>
        <v>0</v>
      </c>
      <c r="C30" s="173">
        <f>SUM(C31:C36)</f>
        <v>0</v>
      </c>
      <c r="D30" s="173">
        <f>SUM(D31:D36)</f>
        <v>0</v>
      </c>
    </row>
    <row r="31" spans="1:4" ht="12">
      <c r="A31" s="181" t="s">
        <v>610</v>
      </c>
      <c r="B31" s="173">
        <f aca="true" t="shared" si="2" ref="B31:B36">C31+D31</f>
        <v>0</v>
      </c>
      <c r="C31" s="173">
        <v>0</v>
      </c>
      <c r="D31" s="173">
        <v>0</v>
      </c>
    </row>
    <row r="32" spans="1:4" ht="12">
      <c r="A32" s="181" t="s">
        <v>611</v>
      </c>
      <c r="B32" s="173">
        <f t="shared" si="2"/>
        <v>0</v>
      </c>
      <c r="C32" s="173">
        <v>0</v>
      </c>
      <c r="D32" s="173">
        <v>0</v>
      </c>
    </row>
    <row r="33" spans="1:4" ht="12">
      <c r="A33" s="181" t="s">
        <v>612</v>
      </c>
      <c r="B33" s="173">
        <f t="shared" si="2"/>
        <v>0</v>
      </c>
      <c r="C33" s="173">
        <v>0</v>
      </c>
      <c r="D33" s="173">
        <v>0</v>
      </c>
    </row>
    <row r="34" spans="1:4" ht="12">
      <c r="A34" s="181" t="s">
        <v>614</v>
      </c>
      <c r="B34" s="173">
        <f t="shared" si="2"/>
        <v>0</v>
      </c>
      <c r="C34" s="173">
        <v>0</v>
      </c>
      <c r="D34" s="173">
        <v>0</v>
      </c>
    </row>
    <row r="35" spans="1:4" ht="12">
      <c r="A35" s="181" t="s">
        <v>615</v>
      </c>
      <c r="B35" s="173">
        <f t="shared" si="2"/>
        <v>0</v>
      </c>
      <c r="C35" s="173">
        <v>0</v>
      </c>
      <c r="D35" s="173">
        <v>0</v>
      </c>
    </row>
    <row r="36" spans="1:4" ht="12">
      <c r="A36" s="181" t="s">
        <v>616</v>
      </c>
      <c r="B36" s="173">
        <f t="shared" si="2"/>
        <v>0</v>
      </c>
      <c r="C36" s="173">
        <v>0</v>
      </c>
      <c r="D36" s="173">
        <v>0</v>
      </c>
    </row>
    <row r="37" spans="1:4" ht="12">
      <c r="A37" s="180" t="s">
        <v>618</v>
      </c>
      <c r="B37" s="173">
        <f>SUM(B38:B40)</f>
        <v>30019</v>
      </c>
      <c r="C37" s="173">
        <f>SUM(C38:C40)</f>
        <v>30019</v>
      </c>
      <c r="D37" s="173">
        <f>SUM(D38:D40)</f>
        <v>0</v>
      </c>
    </row>
    <row r="38" spans="1:4" ht="12">
      <c r="A38" s="181" t="s">
        <v>619</v>
      </c>
      <c r="B38" s="173">
        <f>C38+D38</f>
        <v>25073</v>
      </c>
      <c r="C38" s="173">
        <v>25073</v>
      </c>
      <c r="D38" s="173">
        <v>0</v>
      </c>
    </row>
    <row r="39" spans="1:4" ht="12">
      <c r="A39" s="181" t="s">
        <v>620</v>
      </c>
      <c r="B39" s="173">
        <f>C39+D39</f>
        <v>4946</v>
      </c>
      <c r="C39" s="173">
        <v>4946</v>
      </c>
      <c r="D39" s="173">
        <v>0</v>
      </c>
    </row>
    <row r="40" spans="1:4" ht="12">
      <c r="A40" s="181" t="s">
        <v>621</v>
      </c>
      <c r="B40" s="173">
        <f>C40+D40</f>
        <v>0</v>
      </c>
      <c r="C40" s="173">
        <v>0</v>
      </c>
      <c r="D40" s="173">
        <v>0</v>
      </c>
    </row>
    <row r="41" spans="1:4" ht="12">
      <c r="A41" s="180" t="s">
        <v>622</v>
      </c>
      <c r="B41" s="173">
        <f>SUM(B42:B43)</f>
        <v>0</v>
      </c>
      <c r="C41" s="173">
        <f>SUM(C42:C43)</f>
        <v>0</v>
      </c>
      <c r="D41" s="173">
        <f>SUM(D42:D43)</f>
        <v>0</v>
      </c>
    </row>
    <row r="42" spans="1:4" ht="12">
      <c r="A42" s="181" t="s">
        <v>623</v>
      </c>
      <c r="B42" s="173">
        <f>C42+D42</f>
        <v>0</v>
      </c>
      <c r="C42" s="173">
        <v>0</v>
      </c>
      <c r="D42" s="173">
        <v>0</v>
      </c>
    </row>
    <row r="43" spans="1:4" ht="12">
      <c r="A43" s="181" t="s">
        <v>624</v>
      </c>
      <c r="B43" s="173">
        <f>C43+D43</f>
        <v>0</v>
      </c>
      <c r="C43" s="173">
        <v>0</v>
      </c>
      <c r="D43" s="173">
        <v>0</v>
      </c>
    </row>
    <row r="44" spans="1:4" ht="12">
      <c r="A44" s="180" t="s">
        <v>625</v>
      </c>
      <c r="B44" s="173">
        <f>SUM(B45:B47)</f>
        <v>0</v>
      </c>
      <c r="C44" s="173">
        <f>SUM(C45:C47)</f>
        <v>0</v>
      </c>
      <c r="D44" s="173">
        <f>SUM(D45:D47)</f>
        <v>0</v>
      </c>
    </row>
    <row r="45" spans="1:4" ht="12">
      <c r="A45" s="181" t="s">
        <v>626</v>
      </c>
      <c r="B45" s="173">
        <f>C45+D45</f>
        <v>0</v>
      </c>
      <c r="C45" s="173">
        <v>0</v>
      </c>
      <c r="D45" s="173">
        <v>0</v>
      </c>
    </row>
    <row r="46" spans="1:4" ht="12">
      <c r="A46" s="181" t="s">
        <v>627</v>
      </c>
      <c r="B46" s="173">
        <f>C46+D46</f>
        <v>0</v>
      </c>
      <c r="C46" s="173">
        <v>0</v>
      </c>
      <c r="D46" s="173">
        <v>0</v>
      </c>
    </row>
    <row r="47" spans="1:4" ht="12">
      <c r="A47" s="181" t="s">
        <v>628</v>
      </c>
      <c r="B47" s="173">
        <f>C47+D47</f>
        <v>0</v>
      </c>
      <c r="C47" s="173">
        <v>0</v>
      </c>
      <c r="D47" s="173">
        <v>0</v>
      </c>
    </row>
    <row r="48" spans="1:4" ht="12">
      <c r="A48" s="180" t="s">
        <v>629</v>
      </c>
      <c r="B48" s="173">
        <f>SUM(B49:B50)</f>
        <v>0</v>
      </c>
      <c r="C48" s="173">
        <f>SUM(C49:C50)</f>
        <v>0</v>
      </c>
      <c r="D48" s="173">
        <f>SUM(D49:D50)</f>
        <v>0</v>
      </c>
    </row>
    <row r="49" spans="1:4" ht="12">
      <c r="A49" s="181" t="s">
        <v>630</v>
      </c>
      <c r="B49" s="173">
        <f>C49+D49</f>
        <v>0</v>
      </c>
      <c r="C49" s="173">
        <v>0</v>
      </c>
      <c r="D49" s="173">
        <v>0</v>
      </c>
    </row>
    <row r="50" spans="1:4" ht="12">
      <c r="A50" s="181" t="s">
        <v>631</v>
      </c>
      <c r="B50" s="173">
        <f>C50+D50</f>
        <v>0</v>
      </c>
      <c r="C50" s="173">
        <v>0</v>
      </c>
      <c r="D50" s="173">
        <v>0</v>
      </c>
    </row>
    <row r="51" spans="1:4" ht="12">
      <c r="A51" s="180" t="s">
        <v>632</v>
      </c>
      <c r="B51" s="173">
        <f>SUM(B52:B56)</f>
        <v>7531</v>
      </c>
      <c r="C51" s="173">
        <f>SUM(C52:C56)</f>
        <v>7531</v>
      </c>
      <c r="D51" s="173">
        <f>SUM(D52:D56)</f>
        <v>0</v>
      </c>
    </row>
    <row r="52" spans="1:4" ht="12">
      <c r="A52" s="181" t="s">
        <v>633</v>
      </c>
      <c r="B52" s="173">
        <f>C52+D52</f>
        <v>5245</v>
      </c>
      <c r="C52" s="173">
        <v>5245</v>
      </c>
      <c r="D52" s="173">
        <v>0</v>
      </c>
    </row>
    <row r="53" spans="1:4" ht="12">
      <c r="A53" s="181" t="s">
        <v>634</v>
      </c>
      <c r="B53" s="173">
        <f>C53+D53</f>
        <v>238</v>
      </c>
      <c r="C53" s="173">
        <v>238</v>
      </c>
      <c r="D53" s="173">
        <v>0</v>
      </c>
    </row>
    <row r="54" spans="1:4" ht="12">
      <c r="A54" s="181" t="s">
        <v>635</v>
      </c>
      <c r="B54" s="173">
        <f>C54+D54</f>
        <v>0</v>
      </c>
      <c r="C54" s="173">
        <v>0</v>
      </c>
      <c r="D54" s="173">
        <v>0</v>
      </c>
    </row>
    <row r="55" spans="1:4" ht="12">
      <c r="A55" s="181" t="s">
        <v>636</v>
      </c>
      <c r="B55" s="173">
        <f>C55+D55</f>
        <v>1735</v>
      </c>
      <c r="C55" s="173">
        <v>1735</v>
      </c>
      <c r="D55" s="173">
        <v>0</v>
      </c>
    </row>
    <row r="56" spans="1:4" ht="12">
      <c r="A56" s="181" t="s">
        <v>637</v>
      </c>
      <c r="B56" s="173">
        <f>C56+D56</f>
        <v>313</v>
      </c>
      <c r="C56" s="173">
        <v>313</v>
      </c>
      <c r="D56" s="173">
        <v>0</v>
      </c>
    </row>
    <row r="57" spans="1:4" ht="12">
      <c r="A57" s="180" t="s">
        <v>638</v>
      </c>
      <c r="B57" s="173">
        <f>SUM(B58:B59)</f>
        <v>0</v>
      </c>
      <c r="C57" s="173">
        <f>SUM(C58:C59)</f>
        <v>0</v>
      </c>
      <c r="D57" s="173">
        <f>SUM(D58:D59)</f>
        <v>0</v>
      </c>
    </row>
    <row r="58" spans="1:4" ht="12">
      <c r="A58" s="181" t="s">
        <v>639</v>
      </c>
      <c r="B58" s="173">
        <f>C58+D58</f>
        <v>0</v>
      </c>
      <c r="C58" s="173">
        <v>0</v>
      </c>
      <c r="D58" s="173">
        <v>0</v>
      </c>
    </row>
    <row r="59" spans="1:4" ht="12">
      <c r="A59" s="181" t="s">
        <v>640</v>
      </c>
      <c r="B59" s="173">
        <f>C59+D59</f>
        <v>0</v>
      </c>
      <c r="C59" s="173">
        <v>0</v>
      </c>
      <c r="D59" s="173">
        <v>0</v>
      </c>
    </row>
    <row r="60" spans="1:4" ht="12">
      <c r="A60" s="180" t="s">
        <v>641</v>
      </c>
      <c r="B60" s="173">
        <f>SUM(B61:B64)</f>
        <v>0</v>
      </c>
      <c r="C60" s="173">
        <f>SUM(C61:C64)</f>
        <v>0</v>
      </c>
      <c r="D60" s="173">
        <f>SUM(D61:D64)</f>
        <v>0</v>
      </c>
    </row>
    <row r="61" spans="1:4" ht="12">
      <c r="A61" s="181" t="s">
        <v>642</v>
      </c>
      <c r="B61" s="173">
        <f>C61+D61</f>
        <v>0</v>
      </c>
      <c r="C61" s="173">
        <v>0</v>
      </c>
      <c r="D61" s="173">
        <v>0</v>
      </c>
    </row>
    <row r="62" spans="1:4" ht="12">
      <c r="A62" s="181" t="s">
        <v>643</v>
      </c>
      <c r="B62" s="173">
        <f>C62+D62</f>
        <v>0</v>
      </c>
      <c r="C62" s="173">
        <v>0</v>
      </c>
      <c r="D62" s="173">
        <v>0</v>
      </c>
    </row>
    <row r="63" spans="1:4" ht="12">
      <c r="A63" s="181" t="s">
        <v>644</v>
      </c>
      <c r="B63" s="173">
        <f>C63+D63</f>
        <v>0</v>
      </c>
      <c r="C63" s="173">
        <v>0</v>
      </c>
      <c r="D63" s="173">
        <v>0</v>
      </c>
    </row>
    <row r="64" spans="1:4" ht="12">
      <c r="A64" s="181" t="s">
        <v>645</v>
      </c>
      <c r="B64" s="173">
        <f>C64+D64</f>
        <v>0</v>
      </c>
      <c r="C64" s="173">
        <v>0</v>
      </c>
      <c r="D64" s="173">
        <v>0</v>
      </c>
    </row>
    <row r="65" spans="1:4" ht="12">
      <c r="A65" s="180" t="s">
        <v>646</v>
      </c>
      <c r="B65" s="173">
        <f>SUM(B66:B69)</f>
        <v>0</v>
      </c>
      <c r="C65" s="173">
        <f>SUM(C66:C69)</f>
        <v>0</v>
      </c>
      <c r="D65" s="173">
        <f>SUM(D66:D69)</f>
        <v>0</v>
      </c>
    </row>
    <row r="66" spans="1:4" ht="12">
      <c r="A66" s="181" t="s">
        <v>647</v>
      </c>
      <c r="B66" s="173">
        <f>C66+D66</f>
        <v>0</v>
      </c>
      <c r="C66" s="173">
        <v>0</v>
      </c>
      <c r="D66" s="173">
        <v>0</v>
      </c>
    </row>
    <row r="67" spans="1:4" ht="12">
      <c r="A67" s="181" t="s">
        <v>648</v>
      </c>
      <c r="B67" s="173">
        <f>C67+D67</f>
        <v>0</v>
      </c>
      <c r="C67" s="173">
        <v>0</v>
      </c>
      <c r="D67" s="173">
        <v>0</v>
      </c>
    </row>
    <row r="68" spans="1:4" ht="12">
      <c r="A68" s="181" t="s">
        <v>649</v>
      </c>
      <c r="B68" s="173">
        <f>C68+D68</f>
        <v>0</v>
      </c>
      <c r="C68" s="173">
        <v>0</v>
      </c>
      <c r="D68" s="173">
        <v>0</v>
      </c>
    </row>
    <row r="69" spans="1:4" ht="12">
      <c r="A69" s="181" t="s">
        <v>650</v>
      </c>
      <c r="B69" s="173">
        <f>C69+D69</f>
        <v>0</v>
      </c>
      <c r="C69" s="173">
        <v>0</v>
      </c>
      <c r="D69" s="173">
        <v>0</v>
      </c>
    </row>
  </sheetData>
  <sheetProtection/>
  <mergeCells count="3">
    <mergeCell ref="A3:A4"/>
    <mergeCell ref="B3:B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D12" sqref="D12"/>
    </sheetView>
  </sheetViews>
  <sheetFormatPr defaultColWidth="9.33203125" defaultRowHeight="11.25"/>
  <cols>
    <col min="1" max="1" width="42" style="33" customWidth="1"/>
    <col min="2" max="2" width="19.66015625" style="33" customWidth="1"/>
    <col min="3" max="3" width="40.66015625" style="33" customWidth="1"/>
    <col min="4" max="4" width="23.5" style="33" customWidth="1"/>
    <col min="5" max="5" width="9.33203125" style="33" hidden="1" customWidth="1"/>
    <col min="6" max="6" width="21.5" style="33" bestFit="1" customWidth="1"/>
    <col min="7" max="32" width="12" style="33" customWidth="1"/>
    <col min="33" max="16384" width="9.33203125" style="33" customWidth="1"/>
  </cols>
  <sheetData>
    <row r="1" spans="1:4" s="30" customFormat="1" ht="54" customHeight="1">
      <c r="A1" s="204" t="s">
        <v>556</v>
      </c>
      <c r="B1" s="204"/>
      <c r="C1" s="204"/>
      <c r="D1" s="204"/>
    </row>
    <row r="2" spans="1:4" s="31" customFormat="1" ht="27.75" customHeight="1" thickBot="1">
      <c r="A2" s="34"/>
      <c r="B2" s="34"/>
      <c r="C2" s="34"/>
      <c r="D2" s="35" t="s">
        <v>417</v>
      </c>
    </row>
    <row r="3" spans="1:4" s="32" customFormat="1" ht="22.5" customHeight="1">
      <c r="A3" s="149" t="s">
        <v>24</v>
      </c>
      <c r="B3" s="150" t="s">
        <v>418</v>
      </c>
      <c r="C3" s="151" t="s">
        <v>24</v>
      </c>
      <c r="D3" s="152" t="s">
        <v>418</v>
      </c>
    </row>
    <row r="4" spans="1:4" ht="30" customHeight="1">
      <c r="A4" s="36" t="s">
        <v>419</v>
      </c>
      <c r="B4" s="106">
        <v>47811</v>
      </c>
      <c r="C4" s="148" t="s">
        <v>420</v>
      </c>
      <c r="D4" s="107">
        <v>218212</v>
      </c>
    </row>
    <row r="5" spans="1:4" ht="30" customHeight="1">
      <c r="A5" s="37" t="s">
        <v>421</v>
      </c>
      <c r="B5" s="106">
        <f>SUM(B6:B11)</f>
        <v>211129</v>
      </c>
      <c r="C5" s="108" t="s">
        <v>422</v>
      </c>
      <c r="D5" s="109">
        <f>SUM(D6:D7)</f>
        <v>31765</v>
      </c>
    </row>
    <row r="6" spans="1:4" ht="30" customHeight="1">
      <c r="A6" s="38" t="s">
        <v>423</v>
      </c>
      <c r="B6" s="110">
        <v>4984</v>
      </c>
      <c r="C6" s="111" t="s">
        <v>424</v>
      </c>
      <c r="D6" s="112">
        <v>18373</v>
      </c>
    </row>
    <row r="7" spans="1:4" ht="30" customHeight="1">
      <c r="A7" s="39" t="s">
        <v>425</v>
      </c>
      <c r="B7" s="110">
        <v>123260</v>
      </c>
      <c r="C7" s="111" t="s">
        <v>426</v>
      </c>
      <c r="D7" s="112">
        <v>13392</v>
      </c>
    </row>
    <row r="8" spans="1:4" ht="30" customHeight="1">
      <c r="A8" s="39" t="s">
        <v>427</v>
      </c>
      <c r="B8" s="110">
        <v>73269</v>
      </c>
      <c r="C8" s="113" t="s">
        <v>428</v>
      </c>
      <c r="D8" s="109">
        <v>7195</v>
      </c>
    </row>
    <row r="9" spans="1:4" ht="30" customHeight="1">
      <c r="A9" s="134" t="s">
        <v>491</v>
      </c>
      <c r="B9" s="110">
        <v>1983</v>
      </c>
      <c r="C9" s="108" t="s">
        <v>429</v>
      </c>
      <c r="D9" s="109"/>
    </row>
    <row r="10" spans="1:4" ht="30" customHeight="1">
      <c r="A10" s="133" t="s">
        <v>492</v>
      </c>
      <c r="B10" s="110">
        <v>533</v>
      </c>
      <c r="C10" s="40" t="s">
        <v>430</v>
      </c>
      <c r="D10" s="114">
        <v>1768</v>
      </c>
    </row>
    <row r="11" spans="1:4" ht="30" customHeight="1">
      <c r="A11" s="175" t="s">
        <v>652</v>
      </c>
      <c r="B11" s="110">
        <v>7100</v>
      </c>
      <c r="C11" s="40" t="s">
        <v>431</v>
      </c>
      <c r="D11" s="115">
        <v>1768</v>
      </c>
    </row>
    <row r="12" spans="1:4" ht="30" customHeight="1">
      <c r="A12" s="41"/>
      <c r="B12" s="116"/>
      <c r="C12" s="117"/>
      <c r="D12" s="115"/>
    </row>
    <row r="13" spans="1:4" ht="30" customHeight="1">
      <c r="A13" s="41"/>
      <c r="B13" s="116"/>
      <c r="C13" s="117"/>
      <c r="D13" s="115"/>
    </row>
    <row r="14" spans="1:6" ht="24.75" customHeight="1" thickBot="1">
      <c r="A14" s="42" t="s">
        <v>432</v>
      </c>
      <c r="B14" s="118">
        <f>B4+B5</f>
        <v>258940</v>
      </c>
      <c r="C14" s="119" t="s">
        <v>433</v>
      </c>
      <c r="D14" s="120">
        <f>D4+D5+D8+D9+D10</f>
        <v>258940</v>
      </c>
      <c r="F14" s="43">
        <f>B14-D14</f>
        <v>0</v>
      </c>
    </row>
  </sheetData>
  <sheetProtection/>
  <mergeCells count="1">
    <mergeCell ref="A1:D1"/>
  </mergeCells>
  <printOptions horizontalCentered="1"/>
  <pageMargins left="1.299212598425197" right="0.7480314960629921" top="0.69" bottom="0.3937007874015748" header="0.35433070866141736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6" sqref="L16"/>
    </sheetView>
  </sheetViews>
  <sheetFormatPr defaultColWidth="9.33203125" defaultRowHeight="11.25"/>
  <cols>
    <col min="1" max="1" width="46" style="0" customWidth="1"/>
    <col min="2" max="4" width="22.83203125" style="0" customWidth="1"/>
    <col min="5" max="5" width="21.66015625" style="0" customWidth="1"/>
    <col min="6" max="6" width="19.16015625" style="0" customWidth="1"/>
    <col min="7" max="7" width="11.5" style="0" customWidth="1"/>
    <col min="9" max="9" width="12" style="0" customWidth="1"/>
  </cols>
  <sheetData>
    <row r="1" spans="1:7" ht="22.5">
      <c r="A1" s="206" t="s">
        <v>557</v>
      </c>
      <c r="B1" s="206"/>
      <c r="C1" s="206"/>
      <c r="D1" s="206"/>
      <c r="E1" s="206"/>
      <c r="F1" s="206"/>
      <c r="G1" s="206"/>
    </row>
    <row r="2" spans="1:7" ht="12.75" thickBot="1">
      <c r="A2" s="205"/>
      <c r="B2" s="205"/>
      <c r="C2" s="205"/>
      <c r="D2" s="205"/>
      <c r="E2" s="74"/>
      <c r="F2" s="74"/>
      <c r="G2" s="79" t="s">
        <v>1</v>
      </c>
    </row>
    <row r="3" spans="1:7" ht="24">
      <c r="A3" s="121" t="s">
        <v>24</v>
      </c>
      <c r="B3" s="122" t="s">
        <v>560</v>
      </c>
      <c r="C3" s="122" t="s">
        <v>559</v>
      </c>
      <c r="D3" s="122" t="s">
        <v>558</v>
      </c>
      <c r="E3" s="145" t="s">
        <v>561</v>
      </c>
      <c r="F3" s="145" t="s">
        <v>562</v>
      </c>
      <c r="G3" s="123" t="s">
        <v>443</v>
      </c>
    </row>
    <row r="4" spans="1:9" ht="12">
      <c r="A4" s="124" t="s">
        <v>444</v>
      </c>
      <c r="B4" s="75">
        <f>B5+B9+B28</f>
        <v>201513</v>
      </c>
      <c r="C4" s="75">
        <f>C5+C9+C28</f>
        <v>129006</v>
      </c>
      <c r="D4" s="75">
        <f>D5+D9+D28</f>
        <v>184759</v>
      </c>
      <c r="E4" s="80">
        <f>(B4-D4)/D4*100</f>
        <v>9.068029162314149</v>
      </c>
      <c r="F4" s="105">
        <f>B4/C4*100</f>
        <v>156.2043625877866</v>
      </c>
      <c r="G4" s="125"/>
      <c r="I4" s="73"/>
    </row>
    <row r="5" spans="1:7" ht="12">
      <c r="A5" s="124" t="s">
        <v>445</v>
      </c>
      <c r="B5" s="75">
        <f>SUM(B6:B8)</f>
        <v>4984</v>
      </c>
      <c r="C5" s="75">
        <f>SUM(C6:C8)</f>
        <v>4984</v>
      </c>
      <c r="D5" s="75">
        <f>SUM(D6:D8)</f>
        <v>4934</v>
      </c>
      <c r="E5" s="80">
        <f aca="true" t="shared" si="0" ref="E5:E48">(B5-D5)/D5*100</f>
        <v>1.0133765707336846</v>
      </c>
      <c r="F5" s="105">
        <f aca="true" t="shared" si="1" ref="F5:F45">B5/C5*100</f>
        <v>100</v>
      </c>
      <c r="G5" s="125"/>
    </row>
    <row r="6" spans="1:7" ht="12">
      <c r="A6" s="126" t="s">
        <v>446</v>
      </c>
      <c r="B6" s="76">
        <v>2835</v>
      </c>
      <c r="C6" s="76">
        <v>2835</v>
      </c>
      <c r="D6" s="76">
        <v>2835</v>
      </c>
      <c r="E6" s="80">
        <f t="shared" si="0"/>
        <v>0</v>
      </c>
      <c r="F6" s="105">
        <f t="shared" si="1"/>
        <v>100</v>
      </c>
      <c r="G6" s="125"/>
    </row>
    <row r="7" spans="1:7" ht="12">
      <c r="A7" s="126" t="s">
        <v>447</v>
      </c>
      <c r="B7" s="76">
        <v>1174</v>
      </c>
      <c r="C7" s="76">
        <v>1174</v>
      </c>
      <c r="D7" s="76">
        <v>1174</v>
      </c>
      <c r="E7" s="80">
        <f t="shared" si="0"/>
        <v>0</v>
      </c>
      <c r="F7" s="105">
        <f t="shared" si="1"/>
        <v>100</v>
      </c>
      <c r="G7" s="125"/>
    </row>
    <row r="8" spans="1:7" ht="12">
      <c r="A8" s="126" t="s">
        <v>448</v>
      </c>
      <c r="B8" s="76">
        <v>975</v>
      </c>
      <c r="C8" s="76">
        <v>975</v>
      </c>
      <c r="D8" s="76">
        <v>925</v>
      </c>
      <c r="E8" s="80">
        <f t="shared" si="0"/>
        <v>5.405405405405405</v>
      </c>
      <c r="F8" s="105">
        <f t="shared" si="1"/>
        <v>100</v>
      </c>
      <c r="G8" s="125"/>
    </row>
    <row r="9" spans="1:7" ht="12">
      <c r="A9" s="124" t="s">
        <v>449</v>
      </c>
      <c r="B9" s="75">
        <f>SUM(B10:B27)</f>
        <v>123260</v>
      </c>
      <c r="C9" s="75">
        <f>SUM(C10:C27)</f>
        <v>75289</v>
      </c>
      <c r="D9" s="75">
        <f>SUM(D10:D27)</f>
        <v>106853</v>
      </c>
      <c r="E9" s="80">
        <f t="shared" si="0"/>
        <v>15.354739689105593</v>
      </c>
      <c r="F9" s="105">
        <f t="shared" si="1"/>
        <v>163.71581505930482</v>
      </c>
      <c r="G9" s="125"/>
    </row>
    <row r="10" spans="1:7" ht="12">
      <c r="A10" s="126" t="s">
        <v>450</v>
      </c>
      <c r="B10" s="76">
        <v>1598</v>
      </c>
      <c r="C10" s="76">
        <v>1598</v>
      </c>
      <c r="D10" s="76">
        <v>1598</v>
      </c>
      <c r="E10" s="80">
        <f t="shared" si="0"/>
        <v>0</v>
      </c>
      <c r="F10" s="105">
        <f t="shared" si="1"/>
        <v>100</v>
      </c>
      <c r="G10" s="125"/>
    </row>
    <row r="11" spans="1:7" ht="12">
      <c r="A11" s="126" t="s">
        <v>451</v>
      </c>
      <c r="B11" s="76">
        <v>37201</v>
      </c>
      <c r="C11" s="76">
        <v>27808</v>
      </c>
      <c r="D11" s="76">
        <v>29823</v>
      </c>
      <c r="E11" s="80">
        <f t="shared" si="0"/>
        <v>24.739295174865035</v>
      </c>
      <c r="F11" s="105">
        <f t="shared" si="1"/>
        <v>133.7780494821634</v>
      </c>
      <c r="G11" s="125"/>
    </row>
    <row r="12" spans="1:7" ht="12">
      <c r="A12" s="126" t="s">
        <v>452</v>
      </c>
      <c r="B12" s="76">
        <v>6786</v>
      </c>
      <c r="C12" s="76">
        <v>4479</v>
      </c>
      <c r="D12" s="76">
        <v>4479</v>
      </c>
      <c r="E12" s="80">
        <f t="shared" si="0"/>
        <v>51.50703281982585</v>
      </c>
      <c r="F12" s="105">
        <f t="shared" si="1"/>
        <v>151.50703281982584</v>
      </c>
      <c r="G12" s="125"/>
    </row>
    <row r="13" spans="1:7" ht="12">
      <c r="A13" s="126" t="s">
        <v>453</v>
      </c>
      <c r="B13" s="76">
        <v>15118</v>
      </c>
      <c r="C13" s="76">
        <v>10123</v>
      </c>
      <c r="D13" s="76">
        <v>11410</v>
      </c>
      <c r="E13" s="80">
        <f t="shared" si="0"/>
        <v>32.49780893952673</v>
      </c>
      <c r="F13" s="105">
        <f t="shared" si="1"/>
        <v>149.34308011459055</v>
      </c>
      <c r="G13" s="125"/>
    </row>
    <row r="14" spans="1:7" ht="12">
      <c r="A14" s="126" t="s">
        <v>454</v>
      </c>
      <c r="B14" s="76">
        <v>1315</v>
      </c>
      <c r="C14" s="76">
        <v>1315</v>
      </c>
      <c r="D14" s="76">
        <v>1315</v>
      </c>
      <c r="E14" s="80">
        <f t="shared" si="0"/>
        <v>0</v>
      </c>
      <c r="F14" s="105">
        <f t="shared" si="1"/>
        <v>100</v>
      </c>
      <c r="G14" s="125"/>
    </row>
    <row r="15" spans="1:7" ht="12">
      <c r="A15" s="126" t="s">
        <v>524</v>
      </c>
      <c r="B15" s="76">
        <v>5331</v>
      </c>
      <c r="C15" s="76"/>
      <c r="D15" s="76">
        <v>5162</v>
      </c>
      <c r="E15" s="80">
        <f t="shared" si="0"/>
        <v>3.2739248353351416</v>
      </c>
      <c r="F15" s="105"/>
      <c r="G15" s="125"/>
    </row>
    <row r="16" spans="1:7" ht="12">
      <c r="A16" s="126" t="s">
        <v>455</v>
      </c>
      <c r="B16" s="76">
        <v>1111</v>
      </c>
      <c r="C16" s="76"/>
      <c r="D16" s="76">
        <v>1571</v>
      </c>
      <c r="E16" s="80">
        <f t="shared" si="0"/>
        <v>-29.28071292170592</v>
      </c>
      <c r="F16" s="105"/>
      <c r="G16" s="125"/>
    </row>
    <row r="17" spans="1:7" ht="12">
      <c r="A17" s="135" t="s">
        <v>493</v>
      </c>
      <c r="B17" s="76">
        <v>2010</v>
      </c>
      <c r="C17" s="76">
        <v>263</v>
      </c>
      <c r="D17" s="76">
        <v>3132</v>
      </c>
      <c r="E17" s="80">
        <f t="shared" si="0"/>
        <v>-35.82375478927203</v>
      </c>
      <c r="F17" s="105">
        <f t="shared" si="1"/>
        <v>764.2585551330799</v>
      </c>
      <c r="G17" s="125"/>
    </row>
    <row r="18" spans="1:7" ht="12">
      <c r="A18" s="135" t="s">
        <v>494</v>
      </c>
      <c r="B18" s="76">
        <v>5304</v>
      </c>
      <c r="C18" s="76"/>
      <c r="D18" s="76">
        <v>4451</v>
      </c>
      <c r="E18" s="80">
        <f t="shared" si="0"/>
        <v>19.16423275668389</v>
      </c>
      <c r="F18" s="105"/>
      <c r="G18" s="125"/>
    </row>
    <row r="19" spans="1:7" ht="12">
      <c r="A19" s="135" t="s">
        <v>525</v>
      </c>
      <c r="B19" s="76">
        <v>4388</v>
      </c>
      <c r="C19" s="76"/>
      <c r="D19" s="76">
        <v>4129</v>
      </c>
      <c r="E19" s="80">
        <f t="shared" si="0"/>
        <v>6.272705255509808</v>
      </c>
      <c r="F19" s="105"/>
      <c r="G19" s="125"/>
    </row>
    <row r="20" spans="1:7" ht="12">
      <c r="A20" s="126" t="s">
        <v>456</v>
      </c>
      <c r="B20" s="76">
        <v>7045</v>
      </c>
      <c r="C20" s="76"/>
      <c r="D20" s="76">
        <v>4941</v>
      </c>
      <c r="E20" s="80">
        <f t="shared" si="0"/>
        <v>42.58247318356608</v>
      </c>
      <c r="F20" s="105"/>
      <c r="G20" s="125"/>
    </row>
    <row r="21" spans="1:7" ht="12">
      <c r="A21" s="126" t="s">
        <v>457</v>
      </c>
      <c r="B21" s="76"/>
      <c r="C21" s="76"/>
      <c r="D21" s="76"/>
      <c r="E21" s="80"/>
      <c r="F21" s="105"/>
      <c r="G21" s="125"/>
    </row>
    <row r="22" spans="1:7" ht="12">
      <c r="A22" s="126" t="s">
        <v>458</v>
      </c>
      <c r="B22" s="76">
        <v>7758</v>
      </c>
      <c r="C22" s="76">
        <v>7021</v>
      </c>
      <c r="D22" s="76">
        <v>8806</v>
      </c>
      <c r="E22" s="80">
        <f t="shared" si="0"/>
        <v>-11.90097660685896</v>
      </c>
      <c r="F22" s="105">
        <f t="shared" si="1"/>
        <v>110.49708018800742</v>
      </c>
      <c r="G22" s="125"/>
    </row>
    <row r="23" spans="1:7" ht="12">
      <c r="A23" s="126" t="s">
        <v>459</v>
      </c>
      <c r="B23" s="76">
        <v>12561</v>
      </c>
      <c r="C23" s="76">
        <v>11744</v>
      </c>
      <c r="D23" s="76">
        <v>11757</v>
      </c>
      <c r="E23" s="80">
        <f t="shared" si="0"/>
        <v>6.83847920387854</v>
      </c>
      <c r="F23" s="105">
        <f t="shared" si="1"/>
        <v>106.95674386920982</v>
      </c>
      <c r="G23" s="125"/>
    </row>
    <row r="24" spans="1:7" ht="12">
      <c r="A24" s="135" t="s">
        <v>495</v>
      </c>
      <c r="B24" s="76">
        <v>760</v>
      </c>
      <c r="C24" s="76">
        <v>567</v>
      </c>
      <c r="D24" s="76">
        <v>630</v>
      </c>
      <c r="E24" s="80">
        <f t="shared" si="0"/>
        <v>20.634920634920633</v>
      </c>
      <c r="F24" s="105">
        <f t="shared" si="1"/>
        <v>134.03880070546737</v>
      </c>
      <c r="G24" s="125"/>
    </row>
    <row r="25" spans="1:7" ht="12">
      <c r="A25" s="135" t="s">
        <v>526</v>
      </c>
      <c r="B25" s="76">
        <v>11123</v>
      </c>
      <c r="C25" s="76">
        <v>10371</v>
      </c>
      <c r="D25" s="76">
        <v>10371</v>
      </c>
      <c r="E25" s="80">
        <f t="shared" si="0"/>
        <v>7.25098833285122</v>
      </c>
      <c r="F25" s="105">
        <f t="shared" si="1"/>
        <v>107.25098833285122</v>
      </c>
      <c r="G25" s="125"/>
    </row>
    <row r="26" spans="1:7" ht="12">
      <c r="A26" s="135" t="s">
        <v>496</v>
      </c>
      <c r="B26" s="76">
        <v>3674</v>
      </c>
      <c r="C26" s="76"/>
      <c r="D26" s="76">
        <v>3125</v>
      </c>
      <c r="E26" s="80">
        <f t="shared" si="0"/>
        <v>17.568</v>
      </c>
      <c r="F26" s="105"/>
      <c r="G26" s="125"/>
    </row>
    <row r="27" spans="1:7" ht="12">
      <c r="A27" s="126" t="s">
        <v>527</v>
      </c>
      <c r="B27" s="76">
        <v>177</v>
      </c>
      <c r="C27" s="76"/>
      <c r="D27" s="76">
        <v>153</v>
      </c>
      <c r="E27" s="80">
        <f t="shared" si="0"/>
        <v>15.686274509803921</v>
      </c>
      <c r="F27" s="105"/>
      <c r="G27" s="125"/>
    </row>
    <row r="28" spans="1:7" ht="12">
      <c r="A28" s="124" t="s">
        <v>460</v>
      </c>
      <c r="B28" s="75">
        <f>SUM(B29:B48)</f>
        <v>73269</v>
      </c>
      <c r="C28" s="75">
        <f>SUM(C29:C48)</f>
        <v>48733</v>
      </c>
      <c r="D28" s="75">
        <f>SUM(D29:D48)</f>
        <v>72972</v>
      </c>
      <c r="E28" s="80">
        <f t="shared" si="0"/>
        <v>0.4070054267390232</v>
      </c>
      <c r="F28" s="105">
        <f t="shared" si="1"/>
        <v>150.3478135965362</v>
      </c>
      <c r="G28" s="125"/>
    </row>
    <row r="29" spans="1:7" ht="12">
      <c r="A29" s="126" t="s">
        <v>461</v>
      </c>
      <c r="B29" s="76">
        <v>13</v>
      </c>
      <c r="C29" s="139">
        <v>17</v>
      </c>
      <c r="D29" s="76">
        <v>278</v>
      </c>
      <c r="E29" s="80">
        <f t="shared" si="0"/>
        <v>-95.32374100719424</v>
      </c>
      <c r="F29" s="105">
        <f t="shared" si="1"/>
        <v>76.47058823529412</v>
      </c>
      <c r="G29" s="125"/>
    </row>
    <row r="30" spans="1:7" ht="12">
      <c r="A30" s="126" t="s">
        <v>462</v>
      </c>
      <c r="B30" s="76"/>
      <c r="C30" s="139"/>
      <c r="D30" s="76"/>
      <c r="E30" s="80"/>
      <c r="F30" s="105"/>
      <c r="G30" s="125"/>
    </row>
    <row r="31" spans="1:7" ht="12">
      <c r="A31" s="126" t="s">
        <v>463</v>
      </c>
      <c r="B31" s="76"/>
      <c r="C31" s="139"/>
      <c r="D31" s="76"/>
      <c r="E31" s="80"/>
      <c r="F31" s="105"/>
      <c r="G31" s="125"/>
    </row>
    <row r="32" spans="1:7" ht="12">
      <c r="A32" s="126" t="s">
        <v>464</v>
      </c>
      <c r="B32" s="77">
        <v>856</v>
      </c>
      <c r="C32" s="139">
        <v>728</v>
      </c>
      <c r="D32" s="77">
        <v>155</v>
      </c>
      <c r="E32" s="80">
        <f t="shared" si="0"/>
        <v>452.258064516129</v>
      </c>
      <c r="F32" s="105">
        <f t="shared" si="1"/>
        <v>117.58241758241759</v>
      </c>
      <c r="G32" s="125"/>
    </row>
    <row r="33" spans="1:7" ht="12">
      <c r="A33" s="127" t="s">
        <v>465</v>
      </c>
      <c r="B33" s="76">
        <v>3357</v>
      </c>
      <c r="C33" s="140">
        <v>2241</v>
      </c>
      <c r="D33" s="76">
        <v>6328</v>
      </c>
      <c r="E33" s="80">
        <f t="shared" si="0"/>
        <v>-46.95006321112516</v>
      </c>
      <c r="F33" s="105">
        <f t="shared" si="1"/>
        <v>149.7991967871486</v>
      </c>
      <c r="G33" s="125"/>
    </row>
    <row r="34" spans="1:7" ht="12">
      <c r="A34" s="126" t="s">
        <v>466</v>
      </c>
      <c r="B34" s="78">
        <v>13</v>
      </c>
      <c r="C34" s="139">
        <v>13</v>
      </c>
      <c r="D34" s="78"/>
      <c r="E34" s="80"/>
      <c r="F34" s="105">
        <f t="shared" si="1"/>
        <v>100</v>
      </c>
      <c r="G34" s="125"/>
    </row>
    <row r="35" spans="1:7" ht="12">
      <c r="A35" s="126" t="s">
        <v>467</v>
      </c>
      <c r="B35" s="76">
        <v>295</v>
      </c>
      <c r="C35" s="139">
        <v>213</v>
      </c>
      <c r="D35" s="76">
        <v>451</v>
      </c>
      <c r="E35" s="80">
        <f t="shared" si="0"/>
        <v>-34.58980044345898</v>
      </c>
      <c r="F35" s="105">
        <f t="shared" si="1"/>
        <v>138.49765258215962</v>
      </c>
      <c r="G35" s="125"/>
    </row>
    <row r="36" spans="1:7" ht="12">
      <c r="A36" s="126" t="s">
        <v>468</v>
      </c>
      <c r="B36" s="76">
        <v>7413</v>
      </c>
      <c r="C36" s="139">
        <v>7752</v>
      </c>
      <c r="D36" s="76">
        <v>5382</v>
      </c>
      <c r="E36" s="80">
        <f t="shared" si="0"/>
        <v>37.73690078037904</v>
      </c>
      <c r="F36" s="105">
        <f t="shared" si="1"/>
        <v>95.62693498452013</v>
      </c>
      <c r="G36" s="125"/>
    </row>
    <row r="37" spans="1:7" ht="12">
      <c r="A37" s="126" t="s">
        <v>469</v>
      </c>
      <c r="B37" s="76">
        <v>5717</v>
      </c>
      <c r="C37" s="139">
        <v>5885</v>
      </c>
      <c r="D37" s="76">
        <v>4965</v>
      </c>
      <c r="E37" s="80">
        <f t="shared" si="0"/>
        <v>15.1460221550856</v>
      </c>
      <c r="F37" s="105">
        <f t="shared" si="1"/>
        <v>97.14528462192014</v>
      </c>
      <c r="G37" s="125"/>
    </row>
    <row r="38" spans="1:7" ht="12">
      <c r="A38" s="126" t="s">
        <v>470</v>
      </c>
      <c r="B38" s="76">
        <v>4634</v>
      </c>
      <c r="C38" s="139">
        <v>1594</v>
      </c>
      <c r="D38" s="76">
        <v>4641</v>
      </c>
      <c r="E38" s="80">
        <f t="shared" si="0"/>
        <v>-0.1508295625942685</v>
      </c>
      <c r="F38" s="105">
        <f t="shared" si="1"/>
        <v>290.7151819322459</v>
      </c>
      <c r="G38" s="125"/>
    </row>
    <row r="39" spans="1:7" ht="12">
      <c r="A39" s="126" t="s">
        <v>471</v>
      </c>
      <c r="B39" s="76">
        <v>30</v>
      </c>
      <c r="C39" s="139"/>
      <c r="D39" s="76">
        <v>5281</v>
      </c>
      <c r="E39" s="80">
        <f t="shared" si="0"/>
        <v>-99.43192577163416</v>
      </c>
      <c r="F39" s="105"/>
      <c r="G39" s="125"/>
    </row>
    <row r="40" spans="1:7" ht="12">
      <c r="A40" s="126" t="s">
        <v>472</v>
      </c>
      <c r="B40" s="76">
        <v>41521</v>
      </c>
      <c r="C40" s="139">
        <v>24260</v>
      </c>
      <c r="D40" s="76">
        <v>33487</v>
      </c>
      <c r="E40" s="80">
        <f t="shared" si="0"/>
        <v>23.99139964762445</v>
      </c>
      <c r="F40" s="105">
        <f t="shared" si="1"/>
        <v>171.1500412201154</v>
      </c>
      <c r="G40" s="125"/>
    </row>
    <row r="41" spans="1:7" ht="12">
      <c r="A41" s="126" t="s">
        <v>473</v>
      </c>
      <c r="B41" s="76">
        <v>3813</v>
      </c>
      <c r="C41" s="139">
        <v>5373</v>
      </c>
      <c r="D41" s="76">
        <v>3798</v>
      </c>
      <c r="E41" s="80">
        <f t="shared" si="0"/>
        <v>0.3949447077409162</v>
      </c>
      <c r="F41" s="105">
        <f t="shared" si="1"/>
        <v>70.96594081518704</v>
      </c>
      <c r="G41" s="125"/>
    </row>
    <row r="42" spans="1:7" ht="12">
      <c r="A42" s="126" t="s">
        <v>474</v>
      </c>
      <c r="B42" s="76"/>
      <c r="C42" s="139"/>
      <c r="D42" s="76"/>
      <c r="E42" s="80"/>
      <c r="F42" s="105"/>
      <c r="G42" s="125"/>
    </row>
    <row r="43" spans="1:7" ht="12">
      <c r="A43" s="126" t="s">
        <v>475</v>
      </c>
      <c r="B43" s="76">
        <v>70</v>
      </c>
      <c r="C43" s="139"/>
      <c r="D43" s="76">
        <v>150</v>
      </c>
      <c r="E43" s="80">
        <f t="shared" si="0"/>
        <v>-53.333333333333336</v>
      </c>
      <c r="F43" s="105"/>
      <c r="G43" s="125"/>
    </row>
    <row r="44" spans="1:7" ht="12">
      <c r="A44" s="126" t="s">
        <v>476</v>
      </c>
      <c r="B44" s="76"/>
      <c r="C44" s="139"/>
      <c r="D44" s="76"/>
      <c r="E44" s="80"/>
      <c r="F44" s="105"/>
      <c r="G44" s="125"/>
    </row>
    <row r="45" spans="1:7" ht="12">
      <c r="A45" s="126" t="s">
        <v>477</v>
      </c>
      <c r="B45" s="76">
        <v>4357</v>
      </c>
      <c r="C45" s="139">
        <v>657</v>
      </c>
      <c r="D45" s="76">
        <v>2854</v>
      </c>
      <c r="E45" s="80">
        <f t="shared" si="0"/>
        <v>52.66292922214436</v>
      </c>
      <c r="F45" s="105">
        <f t="shared" si="1"/>
        <v>663.165905631659</v>
      </c>
      <c r="G45" s="125"/>
    </row>
    <row r="46" spans="1:7" ht="12">
      <c r="A46" s="126" t="s">
        <v>478</v>
      </c>
      <c r="B46" s="76">
        <v>172</v>
      </c>
      <c r="C46" s="139"/>
      <c r="D46" s="76">
        <v>5113</v>
      </c>
      <c r="E46" s="80">
        <f t="shared" si="0"/>
        <v>-96.63602581654605</v>
      </c>
      <c r="F46" s="105"/>
      <c r="G46" s="125"/>
    </row>
    <row r="47" spans="1:7" ht="12">
      <c r="A47" s="126" t="s">
        <v>479</v>
      </c>
      <c r="B47" s="76">
        <v>904</v>
      </c>
      <c r="C47" s="139"/>
      <c r="D47" s="76"/>
      <c r="E47" s="80"/>
      <c r="F47" s="105"/>
      <c r="G47" s="125"/>
    </row>
    <row r="48" spans="1:7" ht="12.75" thickBot="1">
      <c r="A48" s="128" t="s">
        <v>480</v>
      </c>
      <c r="B48" s="129">
        <v>104</v>
      </c>
      <c r="C48" s="138"/>
      <c r="D48" s="129">
        <v>89</v>
      </c>
      <c r="E48" s="130">
        <f t="shared" si="0"/>
        <v>16.853932584269664</v>
      </c>
      <c r="F48" s="131"/>
      <c r="G48" s="132"/>
    </row>
  </sheetData>
  <sheetProtection/>
  <mergeCells count="2">
    <mergeCell ref="A2:D2"/>
    <mergeCell ref="A1:G1"/>
  </mergeCells>
  <printOptions horizontalCentered="1"/>
  <pageMargins left="0.7086614173228347" right="0.7086614173228347" top="0.3937007874015748" bottom="0.2362204724409449" header="0.2362204724409449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H4" sqref="H4"/>
    </sheetView>
  </sheetViews>
  <sheetFormatPr defaultColWidth="9.33203125" defaultRowHeight="11.25"/>
  <cols>
    <col min="1" max="1" width="14.16015625" style="74" customWidth="1"/>
    <col min="2" max="4" width="27.5" style="74" customWidth="1"/>
    <col min="5" max="16384" width="9.33203125" style="74" customWidth="1"/>
  </cols>
  <sheetData>
    <row r="1" spans="1:4" ht="49.5" customHeight="1">
      <c r="A1" s="207" t="s">
        <v>563</v>
      </c>
      <c r="B1" s="207"/>
      <c r="C1" s="207"/>
      <c r="D1" s="207"/>
    </row>
    <row r="2" ht="47.25" customHeight="1" thickBot="1">
      <c r="D2" s="81" t="s">
        <v>481</v>
      </c>
    </row>
    <row r="3" spans="1:4" ht="49.5" customHeight="1">
      <c r="A3" s="82" t="s">
        <v>482</v>
      </c>
      <c r="B3" s="83" t="s">
        <v>483</v>
      </c>
      <c r="C3" s="83" t="s">
        <v>484</v>
      </c>
      <c r="D3" s="84" t="s">
        <v>485</v>
      </c>
    </row>
    <row r="4" spans="1:4" ht="49.5" customHeight="1">
      <c r="A4" s="208">
        <v>2018</v>
      </c>
      <c r="B4" s="85" t="s">
        <v>486</v>
      </c>
      <c r="C4" s="143">
        <v>60730</v>
      </c>
      <c r="D4" s="141">
        <v>51290</v>
      </c>
    </row>
    <row r="5" spans="1:4" ht="49.5" customHeight="1" thickBot="1">
      <c r="A5" s="209"/>
      <c r="B5" s="86" t="s">
        <v>487</v>
      </c>
      <c r="C5" s="144">
        <f>C4</f>
        <v>60730</v>
      </c>
      <c r="D5" s="142">
        <f>D4</f>
        <v>51290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showZeros="0" zoomScaleSheetLayoutView="100" zoomScalePageLayoutView="0" workbookViewId="0" topLeftCell="A1">
      <selection activeCell="J11" sqref="J11"/>
    </sheetView>
  </sheetViews>
  <sheetFormatPr defaultColWidth="9.33203125" defaultRowHeight="11.25"/>
  <cols>
    <col min="1" max="1" width="43.5" style="3" customWidth="1"/>
    <col min="2" max="2" width="19.5" style="3" customWidth="1"/>
    <col min="3" max="3" width="21.33203125" style="3" customWidth="1"/>
    <col min="4" max="4" width="17" style="3" customWidth="1"/>
    <col min="5" max="5" width="18" style="3" customWidth="1"/>
    <col min="6" max="32" width="12" style="3" customWidth="1"/>
    <col min="33" max="16384" width="9.33203125" style="3" customWidth="1"/>
  </cols>
  <sheetData>
    <row r="1" ht="26.25" customHeight="1">
      <c r="A1" s="4"/>
    </row>
    <row r="2" spans="1:5" ht="27">
      <c r="A2" s="210" t="s">
        <v>434</v>
      </c>
      <c r="B2" s="210"/>
      <c r="C2" s="210"/>
      <c r="D2" s="210"/>
      <c r="E2" s="210"/>
    </row>
    <row r="3" spans="1:5" ht="26.25" customHeight="1">
      <c r="A3" s="5"/>
      <c r="E3" s="6" t="s">
        <v>1</v>
      </c>
    </row>
    <row r="4" spans="1:5" s="1" customFormat="1" ht="30" customHeight="1">
      <c r="A4" s="213" t="s">
        <v>435</v>
      </c>
      <c r="B4" s="215" t="s">
        <v>564</v>
      </c>
      <c r="C4" s="215" t="s">
        <v>565</v>
      </c>
      <c r="D4" s="211" t="s">
        <v>566</v>
      </c>
      <c r="E4" s="212"/>
    </row>
    <row r="5" spans="1:5" s="1" customFormat="1" ht="30" customHeight="1">
      <c r="A5" s="214"/>
      <c r="B5" s="216"/>
      <c r="C5" s="216"/>
      <c r="D5" s="146" t="s">
        <v>3</v>
      </c>
      <c r="E5" s="147" t="s">
        <v>436</v>
      </c>
    </row>
    <row r="6" spans="1:5" s="2" customFormat="1" ht="30" customHeight="1">
      <c r="A6" s="7" t="s">
        <v>437</v>
      </c>
      <c r="B6" s="8">
        <f>SUM(B7:B9)</f>
        <v>1211</v>
      </c>
      <c r="C6" s="8">
        <f>SUM(C7:C9)</f>
        <v>1084</v>
      </c>
      <c r="D6" s="8">
        <f>SUM(D7:D9)</f>
        <v>-127</v>
      </c>
      <c r="E6" s="9">
        <f>D6/B6*100</f>
        <v>-10.487200660611066</v>
      </c>
    </row>
    <row r="7" spans="1:5" ht="30" customHeight="1">
      <c r="A7" s="10" t="s">
        <v>438</v>
      </c>
      <c r="B7" s="11"/>
      <c r="C7" s="11">
        <v>7</v>
      </c>
      <c r="D7" s="12">
        <f>C7-B7</f>
        <v>7</v>
      </c>
      <c r="E7" s="9"/>
    </row>
    <row r="8" spans="1:5" ht="30" customHeight="1">
      <c r="A8" s="13" t="s">
        <v>439</v>
      </c>
      <c r="B8" s="11">
        <f>73+92</f>
        <v>165</v>
      </c>
      <c r="C8" s="11">
        <v>153</v>
      </c>
      <c r="D8" s="12">
        <f>C8-B8</f>
        <v>-12</v>
      </c>
      <c r="E8" s="14">
        <f>D8/B8*100</f>
        <v>-7.2727272727272725</v>
      </c>
    </row>
    <row r="9" spans="1:5" ht="30" customHeight="1">
      <c r="A9" s="13" t="s">
        <v>440</v>
      </c>
      <c r="B9" s="15">
        <v>1046</v>
      </c>
      <c r="C9" s="15">
        <v>924</v>
      </c>
      <c r="D9" s="12">
        <f>C9-B9</f>
        <v>-122</v>
      </c>
      <c r="E9" s="14">
        <f>D9/B9*100</f>
        <v>-11.663479923518166</v>
      </c>
    </row>
    <row r="10" spans="1:5" ht="30" customHeight="1">
      <c r="A10" s="13" t="s">
        <v>441</v>
      </c>
      <c r="B10" s="11"/>
      <c r="C10" s="11">
        <v>68</v>
      </c>
      <c r="D10" s="12">
        <f>C10-B10</f>
        <v>68</v>
      </c>
      <c r="E10" s="9"/>
    </row>
    <row r="11" spans="1:5" ht="30" customHeight="1">
      <c r="A11" s="16" t="s">
        <v>442</v>
      </c>
      <c r="B11" s="17">
        <f>350+696</f>
        <v>1046</v>
      </c>
      <c r="C11" s="17">
        <v>856</v>
      </c>
      <c r="D11" s="18">
        <f>C11-B11</f>
        <v>-190</v>
      </c>
      <c r="E11" s="19">
        <f>D11/B11*100</f>
        <v>-18.164435946462714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7" ht="29.25" customHeight="1">
      <c r="A47" s="20"/>
      <c r="B47" s="20"/>
      <c r="C47" s="20"/>
      <c r="D47" s="20"/>
      <c r="E47" s="20"/>
      <c r="F47" s="5"/>
      <c r="G47" s="5"/>
    </row>
    <row r="48" spans="1:7" ht="21" customHeight="1">
      <c r="A48" s="20"/>
      <c r="B48" s="20"/>
      <c r="C48" s="20"/>
      <c r="D48" s="20"/>
      <c r="E48" s="20"/>
      <c r="F48" s="5"/>
      <c r="G48" s="5"/>
    </row>
    <row r="49" ht="19.5" customHeight="1">
      <c r="A49" s="20"/>
    </row>
    <row r="50" spans="1:7" ht="18.75" customHeight="1">
      <c r="A50" s="20"/>
      <c r="B50" s="20"/>
      <c r="C50" s="20"/>
      <c r="D50" s="20"/>
      <c r="E50" s="20"/>
      <c r="F50" s="5"/>
      <c r="G50" s="5"/>
    </row>
    <row r="51" spans="1:2" ht="18.75" customHeight="1">
      <c r="A51" s="21"/>
      <c r="B51" s="21"/>
    </row>
    <row r="52" spans="1:2" ht="14.25">
      <c r="A52" s="21"/>
      <c r="B52" s="21"/>
    </row>
    <row r="53" ht="14.25">
      <c r="A53" s="22"/>
    </row>
    <row r="54" ht="14.25">
      <c r="A54" s="23"/>
    </row>
  </sheetData>
  <sheetProtection/>
  <mergeCells count="5">
    <mergeCell ref="A2:E2"/>
    <mergeCell ref="D4:E4"/>
    <mergeCell ref="A4:A5"/>
    <mergeCell ref="B4:B5"/>
    <mergeCell ref="C4:C5"/>
  </mergeCells>
  <printOptions/>
  <pageMargins left="1.62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2019-08-01T02:32:08Z</cp:lastPrinted>
  <dcterms:created xsi:type="dcterms:W3CDTF">2010-04-26T08:10:12Z</dcterms:created>
  <dcterms:modified xsi:type="dcterms:W3CDTF">2019-08-01T07:11:06Z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