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>#N/A</definedName>
    <definedName name="_xlnm.Print_Titles" localSheetId="0">'1'!$1:$4</definedName>
    <definedName name="_xlnm.Print_Titles" localSheetId="1">'2'!$1:$4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<sst xmlns="http://schemas.openxmlformats.org/spreadsheetml/2006/main" count="308" uniqueCount="153">
  <si>
    <t>新宾县2018年财政收入决算与调整预算对比表</t>
  </si>
  <si>
    <t xml:space="preserve">表一                                                                                        </t>
  </si>
  <si>
    <t>单位:万元</t>
  </si>
  <si>
    <t>预算科目</t>
  </si>
  <si>
    <t>2018年决算数</t>
  </si>
  <si>
    <t>2018年调整预算数</t>
  </si>
  <si>
    <t>决算与调整预算比</t>
  </si>
  <si>
    <t>合计</t>
  </si>
  <si>
    <t>县本级</t>
  </si>
  <si>
    <t>乡镇级</t>
  </si>
  <si>
    <t>总增减额</t>
  </si>
  <si>
    <t>增减比%</t>
  </si>
  <si>
    <t>本级增减额</t>
  </si>
  <si>
    <t>本级增减比%</t>
  </si>
  <si>
    <t>一般公共预算收入合计</t>
  </si>
  <si>
    <t>一、税收收入</t>
  </si>
  <si>
    <t>　　增值税(50%)</t>
  </si>
  <si>
    <t>　　企业所得税(40%)</t>
  </si>
  <si>
    <t>　　个人所得税(40%)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</si>
  <si>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</si>
  <si>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</si>
  <si>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</si>
  <si>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</si>
  <si>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</si>
  <si>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</si>
  <si>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</si>
  <si>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</si>
  <si>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</si>
  <si>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 xml:space="preserve">    环保税</t>
  </si>
  <si>
    <t>二、非税收入</t>
  </si>
  <si>
    <t>　　专项收入</t>
  </si>
  <si>
    <t xml:space="preserve">            教育附加收入</t>
  </si>
  <si>
    <t xml:space="preserve">            地方教育附加收入</t>
  </si>
  <si>
    <t xml:space="preserve">            其他专项收入</t>
  </si>
  <si>
    <t>　　行政事业性收费收入</t>
  </si>
  <si>
    <t>　　罚没收入</t>
  </si>
  <si>
    <t>　　国有资源（资产）有偿使用收入</t>
  </si>
  <si>
    <t xml:space="preserve">    捐赠收入</t>
  </si>
  <si>
    <t xml:space="preserve">    其他收入</t>
  </si>
  <si>
    <t>上级补助收入合计</t>
  </si>
  <si>
    <t>返还性收入</t>
  </si>
  <si>
    <t xml:space="preserve">  增值税和消费税税收返还收入</t>
  </si>
  <si>
    <t xml:space="preserve">  所得税基数返还收入</t>
  </si>
  <si>
    <t xml:space="preserve">  其他返还性收入</t>
  </si>
  <si>
    <t>一般性转移支付收入</t>
  </si>
  <si>
    <t xml:space="preserve">  体制补助收入</t>
  </si>
  <si>
    <t xml:space="preserve">  均衡性转移支付收入</t>
  </si>
  <si>
    <t xml:space="preserve">  县级基本财力保障机制奖补资金收入</t>
  </si>
  <si>
    <t xml:space="preserve">  结算补助收入</t>
  </si>
  <si>
    <t xml:space="preserve">  企业事业单位划转补助收入</t>
  </si>
  <si>
    <t xml:space="preserve">  成品油税费改革转移支付补助收入</t>
  </si>
  <si>
    <t xml:space="preserve">  基层公检法司转移支付收入</t>
  </si>
  <si>
    <t xml:space="preserve">  城乡义务教育等转移支付收入</t>
  </si>
  <si>
    <t xml:space="preserve">  基本养老保险转移支付收入</t>
  </si>
  <si>
    <t xml:space="preserve">  城乡居民医疗保险转移支付补助收入</t>
  </si>
  <si>
    <t xml:space="preserve">  农村综合改革转移支付收入</t>
  </si>
  <si>
    <t xml:space="preserve">  产粮（油）大县奖励资金收入</t>
  </si>
  <si>
    <t xml:space="preserve">  重点生态功能区转移支付收入</t>
  </si>
  <si>
    <t xml:space="preserve">  固定数额补助收入</t>
  </si>
  <si>
    <t xml:space="preserve">  革命老区转移支付收入</t>
  </si>
  <si>
    <t xml:space="preserve">  民族地区转移支付收入</t>
  </si>
  <si>
    <t xml:space="preserve">  贫困地区转移支付收入</t>
  </si>
  <si>
    <t xml:space="preserve">  其他一般转移支付收入</t>
  </si>
  <si>
    <t>专项转移支付收入</t>
  </si>
  <si>
    <t>上年结余</t>
  </si>
  <si>
    <t xml:space="preserve">调入资金（含乡镇上解教师工资等）     </t>
  </si>
  <si>
    <t>地方政府一般债券转贷收入</t>
  </si>
  <si>
    <t>收 入 总 计</t>
  </si>
  <si>
    <r>
      <t>新宾县201</t>
    </r>
    <r>
      <rPr>
        <b/>
        <sz val="18"/>
        <rFont val="宋体"/>
        <family val="0"/>
      </rPr>
      <t>8年财政收入决算与2017年财政收入决算对比表</t>
    </r>
  </si>
  <si>
    <t>表二</t>
  </si>
  <si>
    <r>
      <t>201</t>
    </r>
    <r>
      <rPr>
        <sz val="10"/>
        <rFont val="宋体"/>
        <family val="0"/>
      </rPr>
      <t>8年决算数</t>
    </r>
  </si>
  <si>
    <r>
      <t>201</t>
    </r>
    <r>
      <rPr>
        <sz val="10"/>
        <rFont val="宋体"/>
        <family val="0"/>
      </rPr>
      <t>7年决算数</t>
    </r>
  </si>
  <si>
    <r>
      <t>201</t>
    </r>
    <r>
      <rPr>
        <sz val="10"/>
        <rFont val="宋体"/>
        <family val="0"/>
      </rPr>
      <t>8年决算与2017年决算比</t>
    </r>
  </si>
  <si>
    <t>一般公共预算收入小计</t>
  </si>
  <si>
    <t>上级补助收入小计</t>
  </si>
  <si>
    <t>新宾县2018年财政支出决算与调整预算对比表</t>
  </si>
  <si>
    <t>表三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</si>
  <si>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</si>
  <si>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本年财力</t>
  </si>
  <si>
    <t>本年专项</t>
  </si>
  <si>
    <t>上年结转</t>
  </si>
  <si>
    <t>一般公共预算支出合计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</si>
  <si>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</si>
  <si>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</si>
  <si>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</si>
  <si>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</si>
  <si>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</si>
  <si>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</si>
  <si>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</si>
  <si>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</si>
  <si>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</si>
  <si>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</si>
  <si>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</si>
  <si>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</si>
  <si>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</si>
  <si>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十四、商业服务等支出</t>
  </si>
  <si>
    <t>十五、国土海洋气象等支出</t>
  </si>
  <si>
    <t>十六、住房保障支出</t>
  </si>
  <si>
    <t>十七、粮油物质储备支出</t>
  </si>
  <si>
    <t>十八、其他支出</t>
  </si>
  <si>
    <t>十九、债务付息支出</t>
  </si>
  <si>
    <t>二十、债务发行费</t>
  </si>
  <si>
    <t>转移性支出(上解支出)</t>
  </si>
  <si>
    <t>债务还本支出</t>
  </si>
  <si>
    <r>
      <t>支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</si>
  <si>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r>
      <t>新宾县201</t>
    </r>
    <r>
      <rPr>
        <b/>
        <sz val="18"/>
        <rFont val="宋体"/>
        <family val="0"/>
      </rPr>
      <t>8年财政支出决算与调整预算对比表(可比口径）</t>
    </r>
  </si>
  <si>
    <t>表四</t>
  </si>
  <si>
    <r>
      <t>201</t>
    </r>
    <r>
      <rPr>
        <sz val="10"/>
        <rFont val="宋体"/>
        <family val="0"/>
      </rPr>
      <t>8年调整预算数</t>
    </r>
  </si>
  <si>
    <t>备注：可比口径就是不含当年专项。</t>
  </si>
  <si>
    <r>
      <t>新宾县201</t>
    </r>
    <r>
      <rPr>
        <b/>
        <sz val="18"/>
        <rFont val="宋体"/>
        <family val="0"/>
      </rPr>
      <t>8年财政支出决算与2017年决算对比表</t>
    </r>
  </si>
  <si>
    <t>表五</t>
  </si>
  <si>
    <t>2018决算与2017年决算比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</si>
  <si>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年新宾县政府性基金决算收支平衡表</t>
    </r>
  </si>
  <si>
    <t>表六</t>
  </si>
  <si>
    <t>单位：万元</t>
  </si>
  <si>
    <t>收   入  决   算</t>
  </si>
  <si>
    <t>支  出  决  算</t>
  </si>
  <si>
    <t>项          目</t>
  </si>
  <si>
    <t>功能分类</t>
  </si>
  <si>
    <t>当年财力</t>
  </si>
  <si>
    <t>上级专项</t>
  </si>
  <si>
    <t>一、政府性基金收入</t>
  </si>
  <si>
    <t>政府性基金支出合计</t>
  </si>
  <si>
    <t xml:space="preserve">   国有土地使用权出让金收入</t>
  </si>
  <si>
    <t>一、社会保障和就业支出</t>
  </si>
  <si>
    <t xml:space="preserve">   国有土地收益基金收入</t>
  </si>
  <si>
    <t xml:space="preserve"> 大中型水库移民后期扶持金支出</t>
  </si>
  <si>
    <t xml:space="preserve">   农业土地开发资金收入</t>
  </si>
  <si>
    <t>小型水库移民扶助基金及对应专项债务收入安排支出</t>
  </si>
  <si>
    <t xml:space="preserve">   城市基础设施配套费收入</t>
  </si>
  <si>
    <t>二、城乡社区支出</t>
  </si>
  <si>
    <t xml:space="preserve">   污水处理费收入</t>
  </si>
  <si>
    <t xml:space="preserve">  国有土地使用权出让金支出</t>
  </si>
  <si>
    <t xml:space="preserve">  国有土地收益基金支出</t>
  </si>
  <si>
    <t>二、上级补助收入</t>
  </si>
  <si>
    <t xml:space="preserve">  农业土地开发资金支出</t>
  </si>
  <si>
    <t xml:space="preserve">  城市基础设施配套费支出</t>
  </si>
  <si>
    <t xml:space="preserve">  污水处理费安排支出</t>
  </si>
  <si>
    <t>三、农林水支出</t>
  </si>
  <si>
    <t>大中型水库库区基金安排的支出</t>
  </si>
  <si>
    <t>国家重大水利工程建设基金安排的支出</t>
  </si>
  <si>
    <t>四、商业服务业等支出</t>
  </si>
  <si>
    <t xml:space="preserve">    旅游发展基金支出</t>
  </si>
  <si>
    <t>三、上年结余收入</t>
  </si>
  <si>
    <t>五、其他支出</t>
  </si>
  <si>
    <t xml:space="preserve">    福利彩票公益金支出</t>
  </si>
  <si>
    <t>四、调入资金</t>
  </si>
  <si>
    <t>六、债务付息支出</t>
  </si>
  <si>
    <t>七、债务发行费用支出</t>
  </si>
  <si>
    <t>五、债务转贷收入</t>
  </si>
  <si>
    <t>八、债务还本支出</t>
  </si>
  <si>
    <t>收入总计</t>
  </si>
  <si>
    <t>支出总计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</si>
</sst>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_ * #,##0_ ;_ * \-#,##0_ ;_ * &quot;-&quot;??_ ;_ @_ "/>
  </numFmts>
  <fonts count="59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2"/>
      <name val="Courier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4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4" fillId="3" borderId="1" applyNumberFormat="0" applyAlignment="0" applyProtection="0"/>
    <xf numFmtId="0" fontId="42" fillId="4" borderId="0" applyNumberFormat="0" applyBorder="0" applyAlignment="0" applyProtection="0"/>
    <xf numFmtId="0" fontId="26" fillId="5" borderId="0" applyNumberFormat="0" applyBorder="0" applyAlignment="0" applyProtection="0"/>
    <xf numFmtId="0" fontId="43" fillId="6" borderId="2" applyNumberFormat="0" applyAlignment="0" applyProtection="0"/>
    <xf numFmtId="0" fontId="26" fillId="5" borderId="0" applyNumberFormat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41" fontId="0" fillId="0" borderId="0" applyFont="0" applyFill="0" applyBorder="0" applyAlignment="0" applyProtection="0"/>
    <xf numFmtId="0" fontId="25" fillId="3" borderId="4" applyNumberFormat="0" applyAlignment="0" applyProtection="0"/>
    <xf numFmtId="0" fontId="42" fillId="7" borderId="0" applyNumberFormat="0" applyBorder="0" applyAlignment="0" applyProtection="0"/>
    <xf numFmtId="0" fontId="44" fillId="8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5" fillId="11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3" borderId="1" applyNumberFormat="0" applyAlignment="0" applyProtection="0"/>
    <xf numFmtId="0" fontId="17" fillId="10" borderId="0" applyNumberFormat="0" applyBorder="0" applyAlignment="0" applyProtection="0"/>
    <xf numFmtId="0" fontId="18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/>
      <protection/>
    </xf>
    <xf numFmtId="0" fontId="14" fillId="15" borderId="0" applyNumberFormat="0" applyBorder="0" applyAlignment="0" applyProtection="0"/>
    <xf numFmtId="0" fontId="0" fillId="16" borderId="5" applyNumberFormat="0" applyFont="0" applyAlignment="0" applyProtection="0"/>
    <xf numFmtId="0" fontId="45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14" fillId="18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51" fillId="0" borderId="7" applyNumberFormat="0" applyFill="0" applyAlignment="0" applyProtection="0"/>
    <xf numFmtId="0" fontId="45" fillId="19" borderId="0" applyNumberFormat="0" applyBorder="0" applyAlignment="0" applyProtection="0"/>
    <xf numFmtId="0" fontId="46" fillId="0" borderId="8" applyNumberFormat="0" applyFill="0" applyAlignment="0" applyProtection="0"/>
    <xf numFmtId="0" fontId="17" fillId="10" borderId="0" applyNumberFormat="0" applyBorder="0" applyAlignment="0" applyProtection="0"/>
    <xf numFmtId="0" fontId="45" fillId="20" borderId="0" applyNumberFormat="0" applyBorder="0" applyAlignment="0" applyProtection="0"/>
    <xf numFmtId="0" fontId="52" fillId="21" borderId="9" applyNumberFormat="0" applyAlignment="0" applyProtection="0"/>
    <xf numFmtId="0" fontId="53" fillId="21" borderId="2" applyNumberFormat="0" applyAlignment="0" applyProtection="0"/>
    <xf numFmtId="0" fontId="18" fillId="5" borderId="0" applyNumberFormat="0" applyBorder="0" applyAlignment="0" applyProtection="0"/>
    <xf numFmtId="0" fontId="54" fillId="22" borderId="10" applyNumberFormat="0" applyAlignment="0" applyProtection="0"/>
    <xf numFmtId="43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11" applyNumberFormat="0" applyFont="0" applyAlignment="0" applyProtection="0"/>
    <xf numFmtId="0" fontId="17" fillId="10" borderId="0" applyNumberFormat="0" applyBorder="0" applyAlignment="0" applyProtection="0"/>
    <xf numFmtId="0" fontId="26" fillId="5" borderId="0" applyNumberFormat="0" applyBorder="0" applyAlignment="0" applyProtection="0"/>
    <xf numFmtId="0" fontId="55" fillId="0" borderId="12" applyNumberFormat="0" applyFill="0" applyAlignment="0" applyProtection="0"/>
    <xf numFmtId="0" fontId="24" fillId="3" borderId="1" applyNumberFormat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8" fillId="12" borderId="0" applyNumberFormat="0" applyBorder="0" applyAlignment="0" applyProtection="0"/>
    <xf numFmtId="0" fontId="14" fillId="14" borderId="0" applyNumberFormat="0" applyBorder="0" applyAlignment="0" applyProtection="0"/>
    <xf numFmtId="0" fontId="56" fillId="0" borderId="13" applyNumberFormat="0" applyFill="0" applyAlignment="0" applyProtection="0"/>
    <xf numFmtId="0" fontId="26" fillId="12" borderId="0" applyNumberFormat="0" applyBorder="0" applyAlignment="0" applyProtection="0"/>
    <xf numFmtId="0" fontId="57" fillId="28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14" fillId="27" borderId="0" applyNumberFormat="0" applyBorder="0" applyAlignment="0" applyProtection="0"/>
    <xf numFmtId="0" fontId="18" fillId="9" borderId="0" applyNumberFormat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18" fillId="5" borderId="0" applyNumberFormat="0" applyBorder="0" applyAlignment="0" applyProtection="0"/>
    <xf numFmtId="0" fontId="45" fillId="31" borderId="0" applyNumberFormat="0" applyBorder="0" applyAlignment="0" applyProtection="0"/>
    <xf numFmtId="0" fontId="0" fillId="25" borderId="11" applyNumberFormat="0" applyFont="0" applyAlignment="0" applyProtection="0"/>
    <xf numFmtId="0" fontId="23" fillId="0" borderId="14" applyNumberFormat="0" applyFill="0" applyAlignment="0" applyProtection="0"/>
    <xf numFmtId="0" fontId="42" fillId="32" borderId="0" applyNumberFormat="0" applyBorder="0" applyAlignment="0" applyProtection="0"/>
    <xf numFmtId="0" fontId="17" fillId="9" borderId="0" applyNumberFormat="0" applyBorder="0" applyAlignment="0" applyProtection="0"/>
    <xf numFmtId="0" fontId="42" fillId="33" borderId="0" applyNumberFormat="0" applyBorder="0" applyAlignment="0" applyProtection="0"/>
    <xf numFmtId="0" fontId="24" fillId="3" borderId="1" applyNumberFormat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4" fillId="26" borderId="0" applyNumberFormat="0" applyBorder="0" applyAlignment="0" applyProtection="0"/>
    <xf numFmtId="0" fontId="18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25" fillId="3" borderId="4" applyNumberFormat="0" applyAlignment="0" applyProtection="0"/>
    <xf numFmtId="0" fontId="42" fillId="39" borderId="0" applyNumberFormat="0" applyBorder="0" applyAlignment="0" applyProtection="0"/>
    <xf numFmtId="0" fontId="45" fillId="40" borderId="0" applyNumberFormat="0" applyBorder="0" applyAlignment="0" applyProtection="0"/>
    <xf numFmtId="0" fontId="14" fillId="14" borderId="0" applyNumberFormat="0" applyBorder="0" applyAlignment="0" applyProtection="0"/>
    <xf numFmtId="0" fontId="14" fillId="41" borderId="0" applyNumberFormat="0" applyBorder="0" applyAlignment="0" applyProtection="0"/>
    <xf numFmtId="0" fontId="42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22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0" borderId="0">
      <alignment/>
      <protection/>
    </xf>
    <xf numFmtId="0" fontId="38" fillId="0" borderId="0">
      <alignment/>
      <protection/>
    </xf>
    <xf numFmtId="0" fontId="45" fillId="47" borderId="0" applyNumberFormat="0" applyBorder="0" applyAlignment="0" applyProtection="0"/>
    <xf numFmtId="0" fontId="38" fillId="0" borderId="0">
      <alignment/>
      <protection/>
    </xf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24" fillId="3" borderId="1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26" fillId="5" borderId="0" applyNumberFormat="0" applyBorder="0" applyAlignment="0" applyProtection="0"/>
    <xf numFmtId="0" fontId="18" fillId="9" borderId="0" applyNumberFormat="0" applyBorder="0" applyAlignment="0" applyProtection="0"/>
    <xf numFmtId="0" fontId="26" fillId="5" borderId="0" applyNumberFormat="0" applyBorder="0" applyAlignment="0" applyProtection="0"/>
    <xf numFmtId="0" fontId="18" fillId="9" borderId="0" applyNumberFormat="0" applyBorder="0" applyAlignment="0" applyProtection="0"/>
    <xf numFmtId="0" fontId="8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7" fillId="9" borderId="0" applyNumberFormat="0" applyBorder="0" applyAlignment="0" applyProtection="0"/>
    <xf numFmtId="0" fontId="8" fillId="0" borderId="0">
      <alignment/>
      <protection/>
    </xf>
    <xf numFmtId="0" fontId="26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6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9" borderId="0" applyNumberFormat="0" applyBorder="0" applyAlignment="0" applyProtection="0"/>
    <xf numFmtId="0" fontId="18" fillId="49" borderId="0" applyNumberFormat="0" applyBorder="0" applyAlignment="0" applyProtection="0"/>
    <xf numFmtId="0" fontId="17" fillId="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18" fillId="4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5" fillId="3" borderId="4" applyNumberFormat="0" applyAlignment="0" applyProtection="0"/>
    <xf numFmtId="0" fontId="18" fillId="27" borderId="0" applyNumberFormat="0" applyBorder="0" applyAlignment="0" applyProtection="0"/>
    <xf numFmtId="0" fontId="25" fillId="3" borderId="4" applyNumberFormat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5" fillId="3" borderId="4" applyNumberFormat="0" applyAlignment="0" applyProtection="0"/>
    <xf numFmtId="0" fontId="18" fillId="27" borderId="0" applyNumberFormat="0" applyBorder="0" applyAlignment="0" applyProtection="0"/>
    <xf numFmtId="0" fontId="20" fillId="50" borderId="15" applyNumberFormat="0" applyAlignment="0" applyProtection="0"/>
    <xf numFmtId="0" fontId="34" fillId="0" borderId="16" applyNumberFormat="0" applyFill="0" applyAlignment="0" applyProtection="0"/>
    <xf numFmtId="0" fontId="18" fillId="5" borderId="0" applyNumberFormat="0" applyBorder="0" applyAlignment="0" applyProtection="0"/>
    <xf numFmtId="0" fontId="20" fillId="50" borderId="15" applyNumberFormat="0" applyAlignment="0" applyProtection="0"/>
    <xf numFmtId="0" fontId="34" fillId="0" borderId="16" applyNumberFormat="0" applyFill="0" applyAlignment="0" applyProtection="0"/>
    <xf numFmtId="0" fontId="18" fillId="5" borderId="0" applyNumberFormat="0" applyBorder="0" applyAlignment="0" applyProtection="0"/>
    <xf numFmtId="0" fontId="20" fillId="50" borderId="15" applyNumberFormat="0" applyAlignment="0" applyProtection="0"/>
    <xf numFmtId="0" fontId="18" fillId="5" borderId="0" applyNumberFormat="0" applyBorder="0" applyAlignment="0" applyProtection="0"/>
    <xf numFmtId="0" fontId="16" fillId="48" borderId="4" applyNumberFormat="0" applyAlignment="0" applyProtection="0"/>
    <xf numFmtId="0" fontId="17" fillId="9" borderId="0" applyNumberFormat="0" applyBorder="0" applyAlignment="0" applyProtection="0"/>
    <xf numFmtId="0" fontId="18" fillId="5" borderId="0" applyNumberFormat="0" applyBorder="0" applyAlignment="0" applyProtection="0"/>
    <xf numFmtId="0" fontId="17" fillId="9" borderId="0" applyNumberFormat="0" applyBorder="0" applyAlignment="0" applyProtection="0"/>
    <xf numFmtId="0" fontId="18" fillId="49" borderId="0" applyNumberFormat="0" applyBorder="0" applyAlignment="0" applyProtection="0"/>
    <xf numFmtId="0" fontId="17" fillId="9" borderId="0" applyNumberFormat="0" applyBorder="0" applyAlignment="0" applyProtection="0"/>
    <xf numFmtId="0" fontId="14" fillId="1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6" fillId="48" borderId="4" applyNumberFormat="0" applyAlignment="0" applyProtection="0"/>
    <xf numFmtId="0" fontId="18" fillId="49" borderId="0" applyNumberFormat="0" applyBorder="0" applyAlignment="0" applyProtection="0"/>
    <xf numFmtId="0" fontId="22" fillId="45" borderId="0" applyNumberFormat="0" applyBorder="0" applyAlignment="0" applyProtection="0"/>
    <xf numFmtId="0" fontId="18" fillId="51" borderId="0" applyNumberFormat="0" applyBorder="0" applyAlignment="0" applyProtection="0"/>
    <xf numFmtId="0" fontId="22" fillId="4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6" fillId="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22" fillId="45" borderId="0" applyNumberFormat="0" applyBorder="0" applyAlignment="0" applyProtection="0"/>
    <xf numFmtId="0" fontId="14" fillId="13" borderId="0" applyNumberFormat="0" applyBorder="0" applyAlignment="0" applyProtection="0"/>
    <xf numFmtId="0" fontId="18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14" fillId="15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>
      <alignment/>
      <protection/>
    </xf>
    <xf numFmtId="0" fontId="26" fillId="5" borderId="0" applyNumberFormat="0" applyBorder="0" applyAlignment="0" applyProtection="0"/>
    <xf numFmtId="0" fontId="14" fillId="15" borderId="0" applyNumberFormat="0" applyBorder="0" applyAlignment="0" applyProtection="0"/>
    <xf numFmtId="0" fontId="17" fillId="9" borderId="0" applyNumberFormat="0" applyBorder="0" applyAlignment="0" applyProtection="0"/>
    <xf numFmtId="0" fontId="26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9" borderId="0" applyNumberFormat="0" applyBorder="0" applyAlignment="0" applyProtection="0"/>
    <xf numFmtId="0" fontId="14" fillId="27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4" fillId="0" borderId="16" applyNumberFormat="0" applyFill="0" applyAlignment="0" applyProtection="0"/>
    <xf numFmtId="0" fontId="14" fillId="14" borderId="0" applyNumberFormat="0" applyBorder="0" applyAlignment="0" applyProtection="0"/>
    <xf numFmtId="0" fontId="14" fillId="41" borderId="0" applyNumberFormat="0" applyBorder="0" applyAlignment="0" applyProtection="0"/>
    <xf numFmtId="0" fontId="14" fillId="1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53" borderId="0" applyNumberFormat="0" applyBorder="0" applyAlignment="0" applyProtection="0"/>
    <xf numFmtId="0" fontId="14" fillId="41" borderId="0" applyNumberFormat="0" applyBorder="0" applyAlignment="0" applyProtection="0"/>
    <xf numFmtId="0" fontId="14" fillId="53" borderId="0" applyNumberFormat="0" applyBorder="0" applyAlignment="0" applyProtection="0"/>
    <xf numFmtId="0" fontId="14" fillId="41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37" fontId="27" fillId="0" borderId="0">
      <alignment/>
      <protection/>
    </xf>
    <xf numFmtId="0" fontId="37" fillId="0" borderId="0">
      <alignment/>
      <protection/>
    </xf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0" fillId="0" borderId="0">
      <alignment vertical="center"/>
      <protection/>
    </xf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5" borderId="11" applyNumberFormat="0" applyFont="0" applyAlignment="0" applyProtection="0"/>
    <xf numFmtId="0" fontId="17" fillId="10" borderId="0" applyNumberFormat="0" applyBorder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7" fillId="10" borderId="0" applyNumberFormat="0" applyBorder="0" applyAlignment="0" applyProtection="0"/>
    <xf numFmtId="0" fontId="26" fillId="5" borderId="0" applyNumberFormat="0" applyBorder="0" applyAlignment="0" applyProtection="0"/>
    <xf numFmtId="0" fontId="17" fillId="10" borderId="0" applyNumberFormat="0" applyBorder="0" applyAlignment="0" applyProtection="0"/>
    <xf numFmtId="0" fontId="26" fillId="5" borderId="0" applyNumberFormat="0" applyBorder="0" applyAlignment="0" applyProtection="0"/>
    <xf numFmtId="0" fontId="17" fillId="10" borderId="0" applyNumberFormat="0" applyBorder="0" applyAlignment="0" applyProtection="0"/>
    <xf numFmtId="0" fontId="26" fillId="5" borderId="0" applyNumberFormat="0" applyBorder="0" applyAlignment="0" applyProtection="0"/>
    <xf numFmtId="0" fontId="17" fillId="10" borderId="0" applyNumberFormat="0" applyBorder="0" applyAlignment="0" applyProtection="0"/>
    <xf numFmtId="0" fontId="26" fillId="5" borderId="0" applyNumberFormat="0" applyBorder="0" applyAlignment="0" applyProtection="0"/>
    <xf numFmtId="4" fontId="37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7" fillId="9" borderId="0" applyNumberFormat="0" applyBorder="0" applyAlignment="0" applyProtection="0"/>
    <xf numFmtId="0" fontId="26" fillId="5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1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14" applyNumberFormat="0" applyFill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14" fillId="4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5" borderId="11" applyNumberFormat="0" applyFont="0" applyAlignment="0" applyProtection="0"/>
    <xf numFmtId="0" fontId="8" fillId="0" borderId="0">
      <alignment/>
      <protection/>
    </xf>
    <xf numFmtId="0" fontId="0" fillId="25" borderId="11" applyNumberFormat="0" applyFont="0" applyAlignment="0" applyProtection="0"/>
    <xf numFmtId="0" fontId="8" fillId="0" borderId="0">
      <alignment/>
      <protection/>
    </xf>
    <xf numFmtId="0" fontId="0" fillId="25" borderId="11" applyNumberFormat="0" applyFont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0" fillId="25" borderId="11" applyNumberFormat="0" applyFont="0" applyAlignment="0" applyProtection="0"/>
    <xf numFmtId="0" fontId="8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25" fillId="3" borderId="4" applyNumberFormat="0" applyAlignment="0" applyProtection="0"/>
    <xf numFmtId="0" fontId="20" fillId="50" borderId="15" applyNumberFormat="0" applyAlignment="0" applyProtection="0"/>
    <xf numFmtId="0" fontId="12" fillId="0" borderId="0" applyNumberFormat="0" applyFill="0" applyBorder="0" applyAlignment="0" applyProtection="0"/>
    <xf numFmtId="0" fontId="20" fillId="50" borderId="15" applyNumberFormat="0" applyAlignment="0" applyProtection="0"/>
    <xf numFmtId="0" fontId="20" fillId="50" borderId="15" applyNumberFormat="0" applyAlignment="0" applyProtection="0"/>
    <xf numFmtId="0" fontId="21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14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5" borderId="11" applyNumberFormat="0" applyFont="0" applyAlignment="0" applyProtection="0"/>
    <xf numFmtId="0" fontId="23" fillId="0" borderId="14" applyNumberFormat="0" applyFill="0" applyAlignment="0" applyProtection="0"/>
    <xf numFmtId="0" fontId="0" fillId="25" borderId="11" applyNumberFormat="0" applyFont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41" borderId="0" applyNumberFormat="0" applyBorder="0" applyAlignment="0" applyProtection="0"/>
    <xf numFmtId="43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54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54" borderId="0" applyNumberFormat="0" applyBorder="0" applyAlignment="0" applyProtection="0"/>
    <xf numFmtId="0" fontId="14" fillId="2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22" fillId="45" borderId="0" applyNumberFormat="0" applyBorder="0" applyAlignment="0" applyProtection="0"/>
    <xf numFmtId="0" fontId="24" fillId="3" borderId="1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0" fillId="25" borderId="11" applyNumberFormat="0" applyFont="0" applyAlignment="0" applyProtection="0"/>
    <xf numFmtId="0" fontId="0" fillId="25" borderId="11" applyNumberFormat="0" applyFont="0" applyAlignment="0" applyProtection="0"/>
    <xf numFmtId="0" fontId="0" fillId="25" borderId="11" applyNumberFormat="0" applyFont="0" applyAlignment="0" applyProtection="0"/>
    <xf numFmtId="0" fontId="0" fillId="25" borderId="11" applyNumberFormat="0" applyFont="0" applyAlignment="0" applyProtection="0"/>
    <xf numFmtId="0" fontId="0" fillId="25" borderId="11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332" applyFont="1" applyAlignment="1">
      <alignment vertical="center"/>
      <protection/>
    </xf>
    <xf numFmtId="0" fontId="0" fillId="0" borderId="0" xfId="332" applyAlignment="1">
      <alignment vertical="center"/>
      <protection/>
    </xf>
    <xf numFmtId="0" fontId="2" fillId="0" borderId="0" xfId="332" applyFont="1" applyAlignment="1" applyProtection="1">
      <alignment horizontal="center"/>
      <protection locked="0"/>
    </xf>
    <xf numFmtId="0" fontId="3" fillId="0" borderId="0" xfId="332" applyFont="1" applyAlignment="1" applyProtection="1">
      <alignment vertical="center"/>
      <protection locked="0"/>
    </xf>
    <xf numFmtId="0" fontId="0" fillId="0" borderId="0" xfId="332" applyAlignment="1" applyProtection="1">
      <alignment vertical="center"/>
      <protection locked="0"/>
    </xf>
    <xf numFmtId="0" fontId="4" fillId="0" borderId="0" xfId="332" applyFont="1" applyAlignment="1">
      <alignment vertical="center"/>
      <protection/>
    </xf>
    <xf numFmtId="0" fontId="5" fillId="0" borderId="19" xfId="332" applyFont="1" applyBorder="1" applyAlignment="1" applyProtection="1">
      <alignment horizontal="center"/>
      <protection locked="0"/>
    </xf>
    <xf numFmtId="0" fontId="5" fillId="0" borderId="20" xfId="332" applyFont="1" applyBorder="1" applyAlignment="1" applyProtection="1">
      <alignment horizontal="center"/>
      <protection locked="0"/>
    </xf>
    <xf numFmtId="0" fontId="5" fillId="0" borderId="21" xfId="332" applyFont="1" applyBorder="1" applyAlignment="1" applyProtection="1">
      <alignment horizontal="center"/>
      <protection locked="0"/>
    </xf>
    <xf numFmtId="0" fontId="5" fillId="0" borderId="22" xfId="332" applyFont="1" applyBorder="1" applyAlignment="1" applyProtection="1">
      <alignment horizontal="center"/>
      <protection locked="0"/>
    </xf>
    <xf numFmtId="0" fontId="5" fillId="0" borderId="23" xfId="332" applyFont="1" applyBorder="1" applyAlignment="1" applyProtection="1">
      <alignment horizontal="center"/>
      <protection locked="0"/>
    </xf>
    <xf numFmtId="0" fontId="5" fillId="0" borderId="24" xfId="332" applyFont="1" applyBorder="1" applyAlignment="1" applyProtection="1">
      <alignment horizontal="center" vertical="center"/>
      <protection locked="0"/>
    </xf>
    <xf numFmtId="0" fontId="5" fillId="0" borderId="25" xfId="332" applyFont="1" applyBorder="1" applyAlignment="1" applyProtection="1">
      <alignment horizontal="center" vertical="center"/>
      <protection locked="0"/>
    </xf>
    <xf numFmtId="0" fontId="5" fillId="0" borderId="26" xfId="332" applyFont="1" applyBorder="1" applyAlignment="1">
      <alignment horizontal="center" vertical="center"/>
      <protection/>
    </xf>
    <xf numFmtId="0" fontId="6" fillId="0" borderId="27" xfId="332" applyFont="1" applyBorder="1" applyAlignment="1">
      <alignment horizontal="center" vertical="center"/>
      <protection/>
    </xf>
    <xf numFmtId="0" fontId="6" fillId="0" borderId="28" xfId="332" applyFont="1" applyBorder="1" applyAlignment="1">
      <alignment vertical="center"/>
      <protection/>
    </xf>
    <xf numFmtId="0" fontId="5" fillId="0" borderId="29" xfId="364" applyFont="1" applyBorder="1" applyAlignment="1" applyProtection="1">
      <alignment horizontal="left"/>
      <protection locked="0"/>
    </xf>
    <xf numFmtId="0" fontId="5" fillId="0" borderId="26" xfId="332" applyFont="1" applyBorder="1" applyAlignment="1" applyProtection="1">
      <alignment horizontal="right" vertical="center"/>
      <protection/>
    </xf>
    <xf numFmtId="0" fontId="5" fillId="0" borderId="26" xfId="332" applyFont="1" applyBorder="1">
      <alignment/>
      <protection/>
    </xf>
    <xf numFmtId="0" fontId="5" fillId="0" borderId="27" xfId="332" applyFont="1" applyBorder="1" applyAlignment="1" applyProtection="1">
      <alignment horizontal="right" vertical="center"/>
      <protection locked="0"/>
    </xf>
    <xf numFmtId="0" fontId="5" fillId="0" borderId="28" xfId="332" applyFont="1" applyBorder="1" applyAlignment="1" applyProtection="1">
      <alignment horizontal="right" vertical="center"/>
      <protection locked="0"/>
    </xf>
    <xf numFmtId="0" fontId="4" fillId="0" borderId="29" xfId="364" applyFont="1" applyBorder="1" applyAlignment="1" applyProtection="1">
      <alignment horizontal="left"/>
      <protection locked="0"/>
    </xf>
    <xf numFmtId="0" fontId="4" fillId="0" borderId="26" xfId="332" applyFont="1" applyBorder="1" applyAlignment="1" applyProtection="1">
      <alignment horizontal="right" vertical="center"/>
      <protection/>
    </xf>
    <xf numFmtId="0" fontId="5" fillId="0" borderId="26" xfId="332" applyFont="1" applyBorder="1" applyAlignment="1">
      <alignment vertical="center"/>
      <protection/>
    </xf>
    <xf numFmtId="0" fontId="4" fillId="0" borderId="27" xfId="332" applyFont="1" applyBorder="1" applyAlignment="1" applyProtection="1">
      <alignment horizontal="right" vertical="center"/>
      <protection locked="0"/>
    </xf>
    <xf numFmtId="0" fontId="4" fillId="0" borderId="27" xfId="332" applyFont="1" applyBorder="1" applyAlignment="1">
      <alignment vertical="center"/>
      <protection/>
    </xf>
    <xf numFmtId="0" fontId="0" fillId="0" borderId="28" xfId="332" applyBorder="1" applyAlignment="1">
      <alignment vertical="center"/>
      <protection/>
    </xf>
    <xf numFmtId="0" fontId="4" fillId="0" borderId="29" xfId="364" applyFont="1" applyBorder="1" applyAlignment="1" applyProtection="1">
      <alignment/>
      <protection locked="0"/>
    </xf>
    <xf numFmtId="0" fontId="4" fillId="0" borderId="26" xfId="332" applyFont="1" applyBorder="1" applyAlignment="1">
      <alignment vertical="center"/>
      <protection/>
    </xf>
    <xf numFmtId="0" fontId="4" fillId="0" borderId="26" xfId="332" applyFont="1" applyBorder="1" applyAlignment="1" applyProtection="1">
      <alignment vertical="center"/>
      <protection locked="0"/>
    </xf>
    <xf numFmtId="0" fontId="4" fillId="0" borderId="26" xfId="332" applyFont="1" applyBorder="1" applyAlignment="1" applyProtection="1">
      <alignment horizontal="right" vertical="center"/>
      <protection locked="0"/>
    </xf>
    <xf numFmtId="0" fontId="5" fillId="0" borderId="26" xfId="332" applyFont="1" applyBorder="1" applyAlignment="1" applyProtection="1">
      <alignment vertical="center"/>
      <protection locked="0"/>
    </xf>
    <xf numFmtId="0" fontId="0" fillId="0" borderId="30" xfId="332" applyBorder="1" applyAlignment="1">
      <alignment vertical="center"/>
      <protection/>
    </xf>
    <xf numFmtId="0" fontId="5" fillId="0" borderId="29" xfId="364" applyFont="1" applyBorder="1" applyAlignment="1" applyProtection="1">
      <alignment/>
      <protection locked="0"/>
    </xf>
    <xf numFmtId="0" fontId="5" fillId="0" borderId="0" xfId="332" applyFont="1" applyBorder="1" applyAlignment="1">
      <alignment vertical="center"/>
      <protection/>
    </xf>
    <xf numFmtId="0" fontId="7" fillId="0" borderId="29" xfId="364" applyFont="1" applyBorder="1" applyAlignment="1" applyProtection="1">
      <alignment/>
      <protection locked="0"/>
    </xf>
    <xf numFmtId="0" fontId="0" fillId="0" borderId="27" xfId="332" applyBorder="1" applyAlignment="1">
      <alignment vertical="center"/>
      <protection/>
    </xf>
    <xf numFmtId="0" fontId="8" fillId="0" borderId="27" xfId="332" applyFont="1" applyBorder="1" applyAlignment="1">
      <alignment vertical="center"/>
      <protection/>
    </xf>
    <xf numFmtId="0" fontId="4" fillId="0" borderId="28" xfId="332" applyFont="1" applyBorder="1" applyAlignment="1">
      <alignment vertical="center"/>
      <protection/>
    </xf>
    <xf numFmtId="0" fontId="0" fillId="0" borderId="29" xfId="332" applyBorder="1" applyAlignment="1">
      <alignment vertical="center"/>
      <protection/>
    </xf>
    <xf numFmtId="0" fontId="1" fillId="0" borderId="0" xfId="332" applyFont="1" applyBorder="1" applyAlignment="1">
      <alignment vertical="center"/>
      <protection/>
    </xf>
    <xf numFmtId="0" fontId="5" fillId="0" borderId="26" xfId="332" applyFont="1" applyBorder="1" applyAlignment="1" applyProtection="1">
      <alignment horizontal="left" vertical="center"/>
      <protection locked="0"/>
    </xf>
    <xf numFmtId="0" fontId="5" fillId="0" borderId="29" xfId="332" applyFont="1" applyBorder="1" applyAlignment="1">
      <alignment vertical="center"/>
      <protection/>
    </xf>
    <xf numFmtId="0" fontId="5" fillId="0" borderId="31" xfId="332" applyFont="1" applyBorder="1" applyAlignment="1" applyProtection="1">
      <alignment horizontal="right" vertical="center"/>
      <protection/>
    </xf>
    <xf numFmtId="0" fontId="5" fillId="0" borderId="27" xfId="332" applyFont="1" applyBorder="1" applyAlignment="1" applyProtection="1">
      <alignment horizontal="left" vertical="center"/>
      <protection locked="0"/>
    </xf>
    <xf numFmtId="0" fontId="5" fillId="0" borderId="26" xfId="332" applyFont="1" applyBorder="1" applyAlignment="1" applyProtection="1">
      <alignment horizontal="right" vertical="center"/>
      <protection locked="0"/>
    </xf>
    <xf numFmtId="0" fontId="5" fillId="0" borderId="27" xfId="332" applyFont="1" applyBorder="1" applyAlignment="1">
      <alignment vertical="center"/>
      <protection/>
    </xf>
    <xf numFmtId="0" fontId="5" fillId="0" borderId="32" xfId="332" applyFont="1" applyBorder="1" applyAlignment="1" applyProtection="1">
      <alignment horizontal="center" vertical="center"/>
      <protection locked="0"/>
    </xf>
    <xf numFmtId="0" fontId="5" fillId="0" borderId="33" xfId="332" applyFont="1" applyBorder="1" applyAlignment="1" applyProtection="1">
      <alignment horizontal="right" vertical="center"/>
      <protection/>
    </xf>
    <xf numFmtId="0" fontId="5" fillId="0" borderId="33" xfId="332" applyFont="1" applyBorder="1" applyAlignment="1" applyProtection="1">
      <alignment horizontal="center" vertical="center"/>
      <protection locked="0"/>
    </xf>
    <xf numFmtId="0" fontId="5" fillId="0" borderId="33" xfId="332" applyFont="1" applyBorder="1" applyAlignment="1" applyProtection="1">
      <alignment horizontal="right" vertical="center"/>
      <protection locked="0"/>
    </xf>
    <xf numFmtId="0" fontId="5" fillId="0" borderId="34" xfId="332" applyFont="1" applyBorder="1" applyAlignment="1" applyProtection="1">
      <alignment horizontal="right" vertical="center"/>
      <protection locked="0"/>
    </xf>
    <xf numFmtId="0" fontId="5" fillId="0" borderId="35" xfId="332" applyFont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vertical="center"/>
    </xf>
    <xf numFmtId="0" fontId="4" fillId="55" borderId="21" xfId="0" applyNumberFormat="1" applyFont="1" applyFill="1" applyBorder="1" applyAlignment="1" applyProtection="1">
      <alignment horizontal="center" vertical="center"/>
      <protection/>
    </xf>
    <xf numFmtId="0" fontId="4" fillId="55" borderId="22" xfId="0" applyNumberFormat="1" applyFont="1" applyFill="1" applyBorder="1" applyAlignment="1" applyProtection="1">
      <alignment horizontal="center" vertical="center"/>
      <protection/>
    </xf>
    <xf numFmtId="0" fontId="4" fillId="55" borderId="40" xfId="0" applyNumberFormat="1" applyFont="1" applyFill="1" applyBorder="1" applyAlignment="1" applyProtection="1">
      <alignment horizontal="center" vertical="center" wrapText="1"/>
      <protection/>
    </xf>
    <xf numFmtId="0" fontId="4" fillId="55" borderId="25" xfId="0" applyNumberFormat="1" applyFont="1" applyFill="1" applyBorder="1" applyAlignment="1" applyProtection="1">
      <alignment horizontal="center" vertical="center" wrapText="1"/>
      <protection/>
    </xf>
    <xf numFmtId="176" fontId="8" fillId="0" borderId="26" xfId="0" applyNumberFormat="1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176" fontId="8" fillId="0" borderId="33" xfId="0" applyNumberFormat="1" applyFont="1" applyBorder="1" applyAlignment="1" applyProtection="1">
      <alignment vertical="center"/>
      <protection/>
    </xf>
    <xf numFmtId="0" fontId="4" fillId="55" borderId="23" xfId="0" applyNumberFormat="1" applyFont="1" applyFill="1" applyBorder="1" applyAlignment="1" applyProtection="1">
      <alignment horizontal="center" vertical="center"/>
      <protection/>
    </xf>
    <xf numFmtId="0" fontId="4" fillId="55" borderId="41" xfId="0" applyNumberFormat="1" applyFont="1" applyFill="1" applyBorder="1" applyAlignment="1" applyProtection="1">
      <alignment horizontal="center" vertical="center" wrapText="1"/>
      <protection/>
    </xf>
    <xf numFmtId="0" fontId="4" fillId="55" borderId="42" xfId="0" applyNumberFormat="1" applyFont="1" applyFill="1" applyBorder="1" applyAlignment="1" applyProtection="1">
      <alignment horizontal="center" vertical="center" wrapText="1"/>
      <protection/>
    </xf>
    <xf numFmtId="176" fontId="8" fillId="0" borderId="28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8" fillId="0" borderId="35" xfId="0" applyNumberFormat="1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6" xfId="0" applyFont="1" applyBorder="1" applyAlignment="1">
      <alignment vertical="center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0" xfId="0" applyFont="1" applyBorder="1" applyAlignment="1">
      <alignment vertical="center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/>
    </xf>
    <xf numFmtId="0" fontId="4" fillId="0" borderId="33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76" fontId="4" fillId="0" borderId="26" xfId="0" applyNumberFormat="1" applyFont="1" applyBorder="1" applyAlignment="1" applyProtection="1">
      <alignment vertical="center"/>
      <protection/>
    </xf>
    <xf numFmtId="176" fontId="4" fillId="0" borderId="28" xfId="0" applyNumberFormat="1" applyFont="1" applyBorder="1" applyAlignment="1" applyProtection="1">
      <alignment vertical="center"/>
      <protection/>
    </xf>
    <xf numFmtId="176" fontId="4" fillId="0" borderId="40" xfId="0" applyNumberFormat="1" applyFont="1" applyBorder="1" applyAlignment="1" applyProtection="1">
      <alignment vertical="center"/>
      <protection/>
    </xf>
    <xf numFmtId="176" fontId="4" fillId="0" borderId="41" xfId="0" applyNumberFormat="1" applyFont="1" applyBorder="1" applyAlignment="1" applyProtection="1">
      <alignment vertical="center"/>
      <protection/>
    </xf>
    <xf numFmtId="176" fontId="4" fillId="0" borderId="33" xfId="0" applyNumberFormat="1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176" fontId="4" fillId="0" borderId="35" xfId="0" applyNumberFormat="1" applyFont="1" applyBorder="1" applyAlignment="1" applyProtection="1">
      <alignment vertical="center"/>
      <protection/>
    </xf>
    <xf numFmtId="0" fontId="4" fillId="55" borderId="36" xfId="0" applyNumberFormat="1" applyFont="1" applyFill="1" applyBorder="1" applyAlignment="1" applyProtection="1">
      <alignment horizontal="center" vertical="center"/>
      <protection/>
    </xf>
    <xf numFmtId="0" fontId="4" fillId="55" borderId="37" xfId="0" applyNumberFormat="1" applyFont="1" applyFill="1" applyBorder="1" applyAlignment="1" applyProtection="1">
      <alignment horizontal="center" vertical="center"/>
      <protection/>
    </xf>
    <xf numFmtId="0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26" xfId="0" applyNumberFormat="1" applyFont="1" applyFill="1" applyBorder="1" applyAlignment="1" applyProtection="1">
      <alignment horizontal="center" vertical="center"/>
      <protection/>
    </xf>
    <xf numFmtId="0" fontId="5" fillId="55" borderId="29" xfId="0" applyNumberFormat="1" applyFont="1" applyFill="1" applyBorder="1" applyAlignment="1" applyProtection="1">
      <alignment vertical="center"/>
      <protection/>
    </xf>
    <xf numFmtId="0" fontId="5" fillId="55" borderId="39" xfId="0" applyNumberFormat="1" applyFont="1" applyFill="1" applyBorder="1" applyAlignment="1" applyProtection="1">
      <alignment horizontal="left" vertical="center"/>
      <protection/>
    </xf>
    <xf numFmtId="0" fontId="4" fillId="55" borderId="29" xfId="0" applyNumberFormat="1" applyFont="1" applyFill="1" applyBorder="1" applyAlignment="1" applyProtection="1">
      <alignment vertical="center"/>
      <protection/>
    </xf>
    <xf numFmtId="0" fontId="4" fillId="55" borderId="44" xfId="0" applyNumberFormat="1" applyFont="1" applyFill="1" applyBorder="1" applyAlignment="1" applyProtection="1">
      <alignment horizontal="left" vertical="center"/>
      <protection/>
    </xf>
    <xf numFmtId="1" fontId="4" fillId="0" borderId="29" xfId="0" applyNumberFormat="1" applyFont="1" applyBorder="1" applyAlignment="1" applyProtection="1">
      <alignment horizontal="left" vertical="center"/>
      <protection locked="0"/>
    </xf>
    <xf numFmtId="0" fontId="4" fillId="55" borderId="44" xfId="0" applyNumberFormat="1" applyFont="1" applyFill="1" applyBorder="1" applyAlignment="1" applyProtection="1">
      <alignment vertical="center"/>
      <protection/>
    </xf>
    <xf numFmtId="0" fontId="4" fillId="0" borderId="3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55" borderId="44" xfId="0" applyNumberFormat="1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vertical="center"/>
      <protection locked="0"/>
    </xf>
    <xf numFmtId="0" fontId="5" fillId="55" borderId="45" xfId="0" applyNumberFormat="1" applyFont="1" applyFill="1" applyBorder="1" applyAlignment="1" applyProtection="1">
      <alignment vertical="center"/>
      <protection/>
    </xf>
    <xf numFmtId="0" fontId="5" fillId="55" borderId="46" xfId="0" applyNumberFormat="1" applyFont="1" applyFill="1" applyBorder="1" applyAlignment="1" applyProtection="1">
      <alignment horizontal="center" vertical="center"/>
      <protection/>
    </xf>
    <xf numFmtId="0" fontId="4" fillId="55" borderId="47" xfId="0" applyNumberFormat="1" applyFont="1" applyFill="1" applyBorder="1" applyAlignment="1" applyProtection="1">
      <alignment horizontal="center" vertical="center"/>
      <protection/>
    </xf>
    <xf numFmtId="0" fontId="4" fillId="55" borderId="28" xfId="0" applyNumberFormat="1" applyFont="1" applyFill="1" applyBorder="1" applyAlignment="1" applyProtection="1">
      <alignment horizontal="center" vertical="center"/>
      <protection/>
    </xf>
    <xf numFmtId="177" fontId="4" fillId="0" borderId="26" xfId="0" applyNumberFormat="1" applyFont="1" applyBorder="1" applyAlignment="1" applyProtection="1">
      <alignment vertical="center"/>
      <protection/>
    </xf>
    <xf numFmtId="177" fontId="4" fillId="0" borderId="28" xfId="0" applyNumberFormat="1" applyFont="1" applyBorder="1" applyAlignment="1" applyProtection="1">
      <alignment vertical="center"/>
      <protection/>
    </xf>
    <xf numFmtId="177" fontId="4" fillId="0" borderId="33" xfId="0" applyNumberFormat="1" applyFont="1" applyBorder="1" applyAlignment="1" applyProtection="1">
      <alignment vertical="center"/>
      <protection/>
    </xf>
    <xf numFmtId="177" fontId="4" fillId="0" borderId="35" xfId="0" applyNumberFormat="1" applyFont="1" applyBorder="1" applyAlignment="1" applyProtection="1">
      <alignment vertical="center"/>
      <protection/>
    </xf>
    <xf numFmtId="0" fontId="5" fillId="55" borderId="29" xfId="0" applyNumberFormat="1" applyFont="1" applyFill="1" applyBorder="1" applyAlignment="1" applyProtection="1">
      <alignment horizontal="center" vertical="center"/>
      <protection/>
    </xf>
    <xf numFmtId="0" fontId="4" fillId="0" borderId="26" xfId="262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right" vertical="center"/>
      <protection locked="0"/>
    </xf>
    <xf numFmtId="178" fontId="4" fillId="55" borderId="29" xfId="29" applyNumberFormat="1" applyFont="1" applyFill="1" applyBorder="1" applyAlignment="1" applyProtection="1">
      <alignment vertical="center" shrinkToFit="1"/>
      <protection locked="0"/>
    </xf>
    <xf numFmtId="0" fontId="4" fillId="0" borderId="26" xfId="262" applyFont="1" applyBorder="1">
      <alignment vertical="center"/>
      <protection/>
    </xf>
    <xf numFmtId="0" fontId="4" fillId="0" borderId="26" xfId="0" applyFont="1" applyBorder="1" applyAlignment="1">
      <alignment/>
    </xf>
    <xf numFmtId="0" fontId="4" fillId="55" borderId="39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55" borderId="26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</cellXfs>
  <cellStyles count="435">
    <cellStyle name="Normal" xfId="0"/>
    <cellStyle name="Currency [0]" xfId="15"/>
    <cellStyle name="20% - 强调文字颜色 1 2" xfId="16"/>
    <cellStyle name="输出 3" xfId="17"/>
    <cellStyle name="20% - 强调文字颜色 3" xfId="18"/>
    <cellStyle name="差_2014年一般预入计划(市政府下达) 2 3" xfId="19"/>
    <cellStyle name="输入" xfId="20"/>
    <cellStyle name="差_2015年一般预入计划(简化表) 2 2" xfId="21"/>
    <cellStyle name="Currency" xfId="22"/>
    <cellStyle name="标题 2 2 3 2" xfId="23"/>
    <cellStyle name="Comma [0]" xfId="24"/>
    <cellStyle name="计算 2" xfId="25"/>
    <cellStyle name="40% - 强调文字颜色 3" xfId="26"/>
    <cellStyle name="差" xfId="27"/>
    <cellStyle name="标题 4 2 3 2" xfId="28"/>
    <cellStyle name="Comma" xfId="29"/>
    <cellStyle name="20% - 强调文字颜色 3 2 2" xfId="30"/>
    <cellStyle name="解释性文本 2 3" xfId="31"/>
    <cellStyle name="好_2014年一般预入计划(发改委简化表)" xfId="32"/>
    <cellStyle name="标题 5" xfId="33"/>
    <cellStyle name="20% - 强调文字颜色 1 2 2 2" xfId="34"/>
    <cellStyle name="60% - 强调文字颜色 3" xfId="35"/>
    <cellStyle name="Hyperlink" xfId="36"/>
    <cellStyle name="Percent" xfId="37"/>
    <cellStyle name="输出 2 2 2" xfId="38"/>
    <cellStyle name="好_2014年一般预入计划(市政府下达) 2 3" xfId="39"/>
    <cellStyle name="20% - 强调文字颜色 2 2 2" xfId="40"/>
    <cellStyle name="强调文字颜色 3 2 3 2" xfId="41"/>
    <cellStyle name="60% - 强调文字颜色 4 2 2 2" xfId="42"/>
    <cellStyle name="Followed Hyperlink" xfId="43"/>
    <cellStyle name="常规 6" xfId="44"/>
    <cellStyle name="60% - 强调文字颜色 2 3" xfId="45"/>
    <cellStyle name="注释" xfId="46"/>
    <cellStyle name="60% - 强调文字颜色 2" xfId="47"/>
    <cellStyle name="解释性文本 2 2" xfId="48"/>
    <cellStyle name="标题 4" xfId="49"/>
    <cellStyle name="警告文本" xfId="50"/>
    <cellStyle name="强调文字颜色 1 2 3" xfId="51"/>
    <cellStyle name="常规 5 2" xfId="52"/>
    <cellStyle name="60% - 强调文字颜色 2 2 2" xfId="53"/>
    <cellStyle name="标题" xfId="54"/>
    <cellStyle name="解释性文本" xfId="55"/>
    <cellStyle name="标题 1" xfId="56"/>
    <cellStyle name="强调文字颜色 1 2 3 2" xfId="57"/>
    <cellStyle name="常规 5 2 2" xfId="58"/>
    <cellStyle name="60% - 强调文字颜色 2 2 2 2" xfId="59"/>
    <cellStyle name="标题 2" xfId="60"/>
    <cellStyle name="60% - 强调文字颜色 1" xfId="61"/>
    <cellStyle name="标题 3" xfId="62"/>
    <cellStyle name="好_2015年一般预入计划(简化表) 2 2 2" xfId="63"/>
    <cellStyle name="60% - 强调文字颜色 4" xfId="64"/>
    <cellStyle name="输出" xfId="65"/>
    <cellStyle name="计算" xfId="66"/>
    <cellStyle name="40% - 强调文字颜色 4 2" xfId="67"/>
    <cellStyle name="检查单元格" xfId="68"/>
    <cellStyle name="千位分隔 2 3 2 2" xfId="69"/>
    <cellStyle name="20% - 强调文字颜色 6" xfId="70"/>
    <cellStyle name="强调文字颜色 2" xfId="71"/>
    <cellStyle name="注释 2 3" xfId="72"/>
    <cellStyle name="好_2016年一般预入计划 2 2 2" xfId="73"/>
    <cellStyle name="差_2014年一般预入计划(发改委简化表) 2 2 2" xfId="74"/>
    <cellStyle name="链接单元格" xfId="75"/>
    <cellStyle name="输出 2 3" xfId="76"/>
    <cellStyle name="强调文字颜色 2 2 3 2" xfId="77"/>
    <cellStyle name="60% - 强调文字颜色 3 2 2 2" xfId="78"/>
    <cellStyle name="20% - 强调文字颜色 2 3" xfId="79"/>
    <cellStyle name="60% - 强调文字颜色 4 2 3" xfId="80"/>
    <cellStyle name="汇总" xfId="81"/>
    <cellStyle name="差 2 3 2" xfId="82"/>
    <cellStyle name="好" xfId="83"/>
    <cellStyle name="40% - 强调文字颜色 2 2" xfId="84"/>
    <cellStyle name="20% - 强调文字颜色 1 2 3" xfId="85"/>
    <cellStyle name="60% - 强调文字颜色 3 2 3 2" xfId="86"/>
    <cellStyle name="20% - 强调文字颜色 3 3" xfId="87"/>
    <cellStyle name="适中" xfId="88"/>
    <cellStyle name="常规 8 2" xfId="89"/>
    <cellStyle name="20% - 强调文字颜色 5" xfId="90"/>
    <cellStyle name="40% - 强调文字颜色 4 2 3 2" xfId="91"/>
    <cellStyle name="强调文字颜色 1" xfId="92"/>
    <cellStyle name="注释 2 3 3" xfId="93"/>
    <cellStyle name="链接单元格 3" xfId="94"/>
    <cellStyle name="20% - 强调文字颜色 1" xfId="95"/>
    <cellStyle name="好_2010年12月税收计划完成情况通报表 2" xfId="96"/>
    <cellStyle name="40% - 强调文字颜色 1" xfId="97"/>
    <cellStyle name="输出 2" xfId="98"/>
    <cellStyle name="20% - 强调文字颜色 2" xfId="99"/>
    <cellStyle name="40% - 强调文字颜色 2" xfId="100"/>
    <cellStyle name="强调文字颜色 3" xfId="101"/>
    <cellStyle name="强调文字颜色 4" xfId="102"/>
    <cellStyle name="强调文字颜色 2 2 2 2" xfId="103"/>
    <cellStyle name="20% - 强调文字颜色 1 3" xfId="104"/>
    <cellStyle name="标题 5 3 2" xfId="105"/>
    <cellStyle name="20% - 强调文字颜色 4" xfId="106"/>
    <cellStyle name="计算 3" xfId="107"/>
    <cellStyle name="40% - 强调文字颜色 4" xfId="108"/>
    <cellStyle name="强调文字颜色 5" xfId="109"/>
    <cellStyle name="强调文字颜色 4 2 3 2" xfId="110"/>
    <cellStyle name="60% - 强调文字颜色 5 2 2 2" xfId="111"/>
    <cellStyle name="40% - 强调文字颜色 5" xfId="112"/>
    <cellStyle name="60% - 强调文字颜色 5" xfId="113"/>
    <cellStyle name="强调文字颜色 6" xfId="114"/>
    <cellStyle name="40% - 强调文字颜色 2 2 2" xfId="115"/>
    <cellStyle name="20% - 强调文字颜色 1 2 3 2" xfId="116"/>
    <cellStyle name="适中 2" xfId="117"/>
    <cellStyle name="40% - 强调文字颜色 6" xfId="118"/>
    <cellStyle name="常规 10 2" xfId="119"/>
    <cellStyle name="_2016年新宾县一般公共预算收入预算表" xfId="120"/>
    <cellStyle name="60% - 强调文字颜色 6" xfId="121"/>
    <cellStyle name="_2016年县乡财政平衡" xfId="122"/>
    <cellStyle name="20% - 强调文字颜色 3 2" xfId="123"/>
    <cellStyle name="20% - 强调文字颜色 1 2 2" xfId="124"/>
    <cellStyle name="输出 2 2" xfId="125"/>
    <cellStyle name="20% - 强调文字颜色 2 2" xfId="126"/>
    <cellStyle name="20% - 强调文字颜色 2 2 2 2" xfId="127"/>
    <cellStyle name="20% - 强调文字颜色 2 2 3" xfId="128"/>
    <cellStyle name="20% - 强调文字颜色 2 2 3 2" xfId="129"/>
    <cellStyle name="20% - 强调文字颜色 3 2 2 2" xfId="130"/>
    <cellStyle name="差_2014年一般预入计划(市政府下达) 2" xfId="131"/>
    <cellStyle name="20% - 强调文字颜色 3 2 3" xfId="132"/>
    <cellStyle name="差_2014年一般预入计划(市政府下达) 2 2" xfId="133"/>
    <cellStyle name="20% - 强调文字颜色 3 2 3 2" xfId="134"/>
    <cellStyle name="常规 3" xfId="135"/>
    <cellStyle name="20% - 强调文字颜色 4 2" xfId="136"/>
    <cellStyle name="常规 3 2" xfId="137"/>
    <cellStyle name="20% - 强调文字颜色 4 2 2" xfId="138"/>
    <cellStyle name="常规 3 2 2" xfId="139"/>
    <cellStyle name="20% - 强调文字颜色 4 2 2 2" xfId="140"/>
    <cellStyle name="常规 3 3" xfId="141"/>
    <cellStyle name="20% - 强调文字颜色 4 2 3" xfId="142"/>
    <cellStyle name="常规 3 3 2" xfId="143"/>
    <cellStyle name="20% - 强调文字颜色 4 2 3 2" xfId="144"/>
    <cellStyle name="好_2015功能预算正式本表4.30 2 2 2" xfId="145"/>
    <cellStyle name="常规 4" xfId="146"/>
    <cellStyle name="差_2016年一般预入计划 2 2 2" xfId="147"/>
    <cellStyle name="20% - 强调文字颜色 4 3" xfId="148"/>
    <cellStyle name="20% - 强调文字颜色 5 2" xfId="149"/>
    <cellStyle name="20% - 强调文字颜色 5 2 2" xfId="150"/>
    <cellStyle name="20% - 强调文字颜色 5 2 2 2" xfId="151"/>
    <cellStyle name="20% - 强调文字颜色 5 2 3" xfId="152"/>
    <cellStyle name="20% - 强调文字颜色 5 2 3 2" xfId="153"/>
    <cellStyle name="差_2010年12月税收计划完成情况通报表 2 2 2" xfId="154"/>
    <cellStyle name="20% - 强调文字颜色 5 3" xfId="155"/>
    <cellStyle name="20% - 强调文字颜色 6 2" xfId="156"/>
    <cellStyle name="20% - 强调文字颜色 6 2 2" xfId="157"/>
    <cellStyle name="20% - 强调文字颜色 6 2 2 2" xfId="158"/>
    <cellStyle name="20% - 强调文字颜色 6 2 3" xfId="159"/>
    <cellStyle name="20% - 强调文字颜色 6 2 3 2" xfId="160"/>
    <cellStyle name="20% - 强调文字颜色 6 3" xfId="161"/>
    <cellStyle name="好_2010年12月税收计划完成情况通报表 2 2" xfId="162"/>
    <cellStyle name="40% - 强调文字颜色 1 2" xfId="163"/>
    <cellStyle name="好_2010年12月税收计划完成情况通报表 2 2 2" xfId="164"/>
    <cellStyle name="40% - 强调文字颜色 1 2 2" xfId="165"/>
    <cellStyle name="40% - 强调文字颜色 1 2 2 2" xfId="166"/>
    <cellStyle name="40% - 强调文字颜色 1 2 3" xfId="167"/>
    <cellStyle name="40% - 强调文字颜色 1 2 3 2" xfId="168"/>
    <cellStyle name="好_2010年12月税收计划完成情况通报表 2 3" xfId="169"/>
    <cellStyle name="常规 9 2" xfId="170"/>
    <cellStyle name="40% - 强调文字颜色 1 3" xfId="171"/>
    <cellStyle name="40% - 强调文字颜色 2 2 2 2" xfId="172"/>
    <cellStyle name="40% - 强调文字颜色 2 2 3" xfId="173"/>
    <cellStyle name="40% - 强调文字颜色 2 2 3 2" xfId="174"/>
    <cellStyle name="40% - 强调文字颜色 2 3" xfId="175"/>
    <cellStyle name="计算 2 2" xfId="176"/>
    <cellStyle name="40% - 强调文字颜色 3 2" xfId="177"/>
    <cellStyle name="计算 2 2 2" xfId="178"/>
    <cellStyle name="40% - 强调文字颜色 3 2 2" xfId="179"/>
    <cellStyle name="40% - 强调文字颜色 3 2 2 2" xfId="180"/>
    <cellStyle name="40% - 强调文字颜色 3 2 3" xfId="181"/>
    <cellStyle name="40% - 强调文字颜色 3 2 3 2" xfId="182"/>
    <cellStyle name="计算 2 3" xfId="183"/>
    <cellStyle name="40% - 强调文字颜色 3 3" xfId="184"/>
    <cellStyle name="检查单元格 2" xfId="185"/>
    <cellStyle name="汇总 2 3" xfId="186"/>
    <cellStyle name="40% - 强调文字颜色 4 2 2" xfId="187"/>
    <cellStyle name="检查单元格 2 2" xfId="188"/>
    <cellStyle name="汇总 2 3 2" xfId="189"/>
    <cellStyle name="40% - 强调文字颜色 4 2 2 2" xfId="190"/>
    <cellStyle name="检查单元格 3" xfId="191"/>
    <cellStyle name="40% - 强调文字颜色 4 2 3" xfId="192"/>
    <cellStyle name="输入 2 2 2" xfId="193"/>
    <cellStyle name="好_2010年12月税收计划完成情况通报表" xfId="194"/>
    <cellStyle name="40% - 强调文字颜色 4 3" xfId="195"/>
    <cellStyle name="好 2 3" xfId="196"/>
    <cellStyle name="40% - 强调文字颜色 5 2" xfId="197"/>
    <cellStyle name="好 2 3 2" xfId="198"/>
    <cellStyle name="60% - 强调文字颜色 4 3" xfId="199"/>
    <cellStyle name="40% - 强调文字颜色 5 2 2" xfId="200"/>
    <cellStyle name="40% - 强调文字颜色 5 2 2 2" xfId="201"/>
    <cellStyle name="40% - 强调文字颜色 5 2 3" xfId="202"/>
    <cellStyle name="40% - 强调文字颜色 5 2 3 2" xfId="203"/>
    <cellStyle name="输入 2 3 2" xfId="204"/>
    <cellStyle name="40% - 强调文字颜色 5 3" xfId="205"/>
    <cellStyle name="适中 2 2" xfId="206"/>
    <cellStyle name="40% - 强调文字颜色 6 2" xfId="207"/>
    <cellStyle name="适中 2 2 2" xfId="208"/>
    <cellStyle name="40% - 强调文字颜色 6 2 2" xfId="209"/>
    <cellStyle name="40% - 强调文字颜色 6 2 2 2" xfId="210"/>
    <cellStyle name="差_2015年一般预入计划(简化表) 2 2 2" xfId="211"/>
    <cellStyle name="40% - 强调文字颜色 6 2 3" xfId="212"/>
    <cellStyle name="40% - 强调文字颜色 6 2 3 2" xfId="213"/>
    <cellStyle name="适中 2 3" xfId="214"/>
    <cellStyle name="强调文字颜色 3 2 2" xfId="215"/>
    <cellStyle name="40% - 强调文字颜色 6 3" xfId="216"/>
    <cellStyle name="60% - 强调文字颜色 1 2" xfId="217"/>
    <cellStyle name="60% - 强调文字颜色 1 2 2" xfId="218"/>
    <cellStyle name="60% - 强调文字颜色 1 2 2 2" xfId="219"/>
    <cellStyle name="60% - 强调文字颜色 1 2 3" xfId="220"/>
    <cellStyle name="60% - 强调文字颜色 1 2 3 2" xfId="221"/>
    <cellStyle name="60% - 强调文字颜色 1 3" xfId="222"/>
    <cellStyle name="常规 5" xfId="223"/>
    <cellStyle name="60% - 强调文字颜色 2 2" xfId="224"/>
    <cellStyle name="好_2015功能预算正式本表4.30 2" xfId="225"/>
    <cellStyle name="常规 5 3" xfId="226"/>
    <cellStyle name="差_2016年一般预入计划 2" xfId="227"/>
    <cellStyle name="60% - 强调文字颜色 2 2 3" xfId="228"/>
    <cellStyle name="好_2015功能预算正式本表4.30 2 2" xfId="229"/>
    <cellStyle name="差_2016年一般预入计划 2 2" xfId="230"/>
    <cellStyle name="60% - 强调文字颜色 2 2 3 2" xfId="231"/>
    <cellStyle name="60% - 强调文字颜色 3 2" xfId="232"/>
    <cellStyle name="强调文字颜色 2 2 3" xfId="233"/>
    <cellStyle name="60% - 强调文字颜色 3 2 2" xfId="234"/>
    <cellStyle name="60% - 强调文字颜色 3 2 3" xfId="235"/>
    <cellStyle name="好 2 2 2" xfId="236"/>
    <cellStyle name="60% - 强调文字颜色 3 3" xfId="237"/>
    <cellStyle name="60% - 强调文字颜色 4 2" xfId="238"/>
    <cellStyle name="强调文字颜色 3 2 3" xfId="239"/>
    <cellStyle name="60% - 强调文字颜色 4 2 2" xfId="240"/>
    <cellStyle name="汇总 2" xfId="241"/>
    <cellStyle name="60% - 强调文字颜色 4 2 3 2" xfId="242"/>
    <cellStyle name="60% - 强调文字颜色 5 2" xfId="243"/>
    <cellStyle name="强调文字颜色 4 2 3" xfId="244"/>
    <cellStyle name="60% - 强调文字颜色 5 2 2" xfId="245"/>
    <cellStyle name="60% - 强调文字颜色 5 2 3" xfId="246"/>
    <cellStyle name="60% - 强调文字颜色 5 2 3 2" xfId="247"/>
    <cellStyle name="60% - 强调文字颜色 5 3" xfId="248"/>
    <cellStyle name="60% - 强调文字颜色 6 2" xfId="249"/>
    <cellStyle name="强调文字颜色 5 2 3" xfId="250"/>
    <cellStyle name="60% - 强调文字颜色 6 2 2" xfId="251"/>
    <cellStyle name="强调文字颜色 5 2 3 2" xfId="252"/>
    <cellStyle name="60% - 强调文字颜色 6 2 2 2" xfId="253"/>
    <cellStyle name="60% - 强调文字颜色 6 2 3" xfId="254"/>
    <cellStyle name="60% - 强调文字颜色 6 2 3 2" xfId="255"/>
    <cellStyle name="60% - 强调文字颜色 6 3" xfId="256"/>
    <cellStyle name="no dec" xfId="257"/>
    <cellStyle name="Normal_APR" xfId="258"/>
    <cellStyle name="标题 1 2" xfId="259"/>
    <cellStyle name="标题 1 2 2" xfId="260"/>
    <cellStyle name="标题 1 2 2 2" xfId="261"/>
    <cellStyle name="常规_2010年全县一般预算财政收入分级表" xfId="262"/>
    <cellStyle name="标题 1 2 3" xfId="263"/>
    <cellStyle name="标题 1 2 3 2" xfId="264"/>
    <cellStyle name="标题 1 3" xfId="265"/>
    <cellStyle name="标题 2 2" xfId="266"/>
    <cellStyle name="标题 2 2 2" xfId="267"/>
    <cellStyle name="标题 2 2 2 2" xfId="268"/>
    <cellStyle name="标题 2 2 3" xfId="269"/>
    <cellStyle name="标题 2 3" xfId="270"/>
    <cellStyle name="标题 3 2" xfId="271"/>
    <cellStyle name="标题 3 2 2" xfId="272"/>
    <cellStyle name="标题 3 2 2 2" xfId="273"/>
    <cellStyle name="标题 3 2 3" xfId="274"/>
    <cellStyle name="标题 3 2 3 2" xfId="275"/>
    <cellStyle name="标题 3 3" xfId="276"/>
    <cellStyle name="千位分隔 3" xfId="277"/>
    <cellStyle name="解释性文本 2 2 2" xfId="278"/>
    <cellStyle name="标题 4 2" xfId="279"/>
    <cellStyle name="千位分隔 3 2" xfId="280"/>
    <cellStyle name="好_2015年一般预入计划(简化表)" xfId="281"/>
    <cellStyle name="标题 4 2 2" xfId="282"/>
    <cellStyle name="注释 3" xfId="283"/>
    <cellStyle name="好_2015年一般预入计划(简化表) 2" xfId="284"/>
    <cellStyle name="常规 6 3" xfId="285"/>
    <cellStyle name="标题 4 2 2 2" xfId="286"/>
    <cellStyle name="千分位[0]_laroux" xfId="287"/>
    <cellStyle name="标题 4 2 3" xfId="288"/>
    <cellStyle name="汇总 2 2" xfId="289"/>
    <cellStyle name="标题 4 3" xfId="290"/>
    <cellStyle name="解释性文本 2 3 2" xfId="291"/>
    <cellStyle name="好_2014年一般预入计划(发改委简化表) 2" xfId="292"/>
    <cellStyle name="标题 5 2" xfId="293"/>
    <cellStyle name="好_2014年一般预入计划(发改委简化表) 2 2" xfId="294"/>
    <cellStyle name="标题 5 2 2" xfId="295"/>
    <cellStyle name="标题 5 3" xfId="296"/>
    <cellStyle name="标题 6" xfId="297"/>
    <cellStyle name="差 2" xfId="298"/>
    <cellStyle name="差 2 2" xfId="299"/>
    <cellStyle name="差 2 2 2" xfId="300"/>
    <cellStyle name="差 2 3" xfId="301"/>
    <cellStyle name="差 3" xfId="302"/>
    <cellStyle name="差_2010年12月税收计划完成情况通报表" xfId="303"/>
    <cellStyle name="差_2010年12月税收计划完成情况通报表 2" xfId="304"/>
    <cellStyle name="好_2015功能预算正式本表4.30 2 3" xfId="305"/>
    <cellStyle name="差_2016年一般预入计划 2 3" xfId="306"/>
    <cellStyle name="差_2010年12月税收计划完成情况通报表 2 2" xfId="307"/>
    <cellStyle name="差_2010年12月税收计划完成情况通报表 2 3" xfId="308"/>
    <cellStyle name="好_2016年一般预入计划" xfId="309"/>
    <cellStyle name="差_2014年一般预入计划(发改委简化表)" xfId="310"/>
    <cellStyle name="好_2016年一般预入计划 2" xfId="311"/>
    <cellStyle name="差_2014年一般预入计划(发改委简化表) 2" xfId="312"/>
    <cellStyle name="好_2016年一般预入计划 2 2" xfId="313"/>
    <cellStyle name="差_2014年一般预入计划(发改委简化表) 2 2" xfId="314"/>
    <cellStyle name="好_2016年一般预入计划 2 3" xfId="315"/>
    <cellStyle name="差_2014年一般预入计划(发改委简化表) 2 3" xfId="316"/>
    <cellStyle name="千分位_97-917" xfId="317"/>
    <cellStyle name="差_2014年一般预入计划(市政府下达)" xfId="318"/>
    <cellStyle name="差_2014年一般预入计划(市政府下达) 2 2 2" xfId="319"/>
    <cellStyle name="差_2015功能预算正式本表4.30" xfId="320"/>
    <cellStyle name="差_2015功能预算正式本表4.30 2" xfId="321"/>
    <cellStyle name="差_2015功能预算正式本表4.30 2 2" xfId="322"/>
    <cellStyle name="差_2015功能预算正式本表4.30 2 2 2" xfId="323"/>
    <cellStyle name="差_2015功能预算正式本表4.30 2 3" xfId="324"/>
    <cellStyle name="差_2015年一般预入计划(简化表)" xfId="325"/>
    <cellStyle name="差_2015年一般预入计划(简化表) 2" xfId="326"/>
    <cellStyle name="差_2015年一般预入计划(简化表) 2 3" xfId="327"/>
    <cellStyle name="差_2016年新宾县一般公共预算收入预算表" xfId="328"/>
    <cellStyle name="好_2015功能预算正式本表4.30" xfId="329"/>
    <cellStyle name="差_2016年一般预入计划" xfId="330"/>
    <cellStyle name="常规 10" xfId="331"/>
    <cellStyle name="常规 2" xfId="332"/>
    <cellStyle name="常规 2 2" xfId="333"/>
    <cellStyle name="常规 2 2 2" xfId="334"/>
    <cellStyle name="常规 2 2 2 2" xfId="335"/>
    <cellStyle name="常规 2 2 2 2 2" xfId="336"/>
    <cellStyle name="链接单元格 2 2 2" xfId="337"/>
    <cellStyle name="常规 2 2 2 3" xfId="338"/>
    <cellStyle name="常规 2 2 3" xfId="339"/>
    <cellStyle name="常规 2 2 3 2" xfId="340"/>
    <cellStyle name="常规 2 2 3 2 2" xfId="341"/>
    <cellStyle name="链接单元格 2 3 2" xfId="342"/>
    <cellStyle name="常规 2 2 3 3" xfId="343"/>
    <cellStyle name="常规 2 3" xfId="344"/>
    <cellStyle name="好_2014年一般预入计划(市政府下达)" xfId="345"/>
    <cellStyle name="常规 2 4" xfId="346"/>
    <cellStyle name="常规 3 2 2 2" xfId="347"/>
    <cellStyle name="常规 3 2 3" xfId="348"/>
    <cellStyle name="常规 3 3 2 2" xfId="349"/>
    <cellStyle name="常规 3 3 3" xfId="350"/>
    <cellStyle name="常规 3 4" xfId="351"/>
    <cellStyle name="千位分隔 2 5" xfId="352"/>
    <cellStyle name="千位分隔 2 2 3" xfId="353"/>
    <cellStyle name="常规 3 4 2" xfId="354"/>
    <cellStyle name="强调文字颜色 5 2" xfId="355"/>
    <cellStyle name="常规 3 5" xfId="356"/>
    <cellStyle name="常规 4 2" xfId="357"/>
    <cellStyle name="注释 2" xfId="358"/>
    <cellStyle name="常规 6 2" xfId="359"/>
    <cellStyle name="注释 2 2" xfId="360"/>
    <cellStyle name="常规 6 2 2" xfId="361"/>
    <cellStyle name="注释 3 2" xfId="362"/>
    <cellStyle name="好_2015年一般预入计划(简化表) 2 2" xfId="363"/>
    <cellStyle name="常规_2006年元旦加班表（宋金国）" xfId="364"/>
    <cellStyle name="常规 6 3 2" xfId="365"/>
    <cellStyle name="注释 4" xfId="366"/>
    <cellStyle name="常规 6 4" xfId="367"/>
    <cellStyle name="常规 7" xfId="368"/>
    <cellStyle name="常规 8" xfId="369"/>
    <cellStyle name="常规 9" xfId="370"/>
    <cellStyle name="好 2" xfId="371"/>
    <cellStyle name="好 2 2" xfId="372"/>
    <cellStyle name="千位[0]_1" xfId="373"/>
    <cellStyle name="好_2016年新宾县一般公共预算收入预算表" xfId="374"/>
    <cellStyle name="好_2014年一般预入计划(市政府下达) 2 2 2" xfId="375"/>
    <cellStyle name="好 3" xfId="376"/>
    <cellStyle name="好_2014年一般预入计划(发改委简化表) 2 2 2" xfId="377"/>
    <cellStyle name="好_2014年一般预入计划(发改委简化表) 2 3" xfId="378"/>
    <cellStyle name="好_2014年一般预入计划(市政府下达) 2" xfId="379"/>
    <cellStyle name="好_2014年一般预入计划(市政府下达) 2 2" xfId="380"/>
    <cellStyle name="好_2015年一般预入计划(简化表) 2 3" xfId="381"/>
    <cellStyle name="汇总 2 2 2" xfId="382"/>
    <cellStyle name="汇总 3" xfId="383"/>
    <cellStyle name="计算 2 3 2" xfId="384"/>
    <cellStyle name="检查单元格 2 2 2" xfId="385"/>
    <cellStyle name="警告文本 2 3 2" xfId="386"/>
    <cellStyle name="检查单元格 2 3" xfId="387"/>
    <cellStyle name="检查单元格 2 3 2" xfId="388"/>
    <cellStyle name="解释性文本 2" xfId="389"/>
    <cellStyle name="适中 2 3 2" xfId="390"/>
    <cellStyle name="强调文字颜色 3 2 2 2" xfId="391"/>
    <cellStyle name="解释性文本 3" xfId="392"/>
    <cellStyle name="警告文本 2" xfId="393"/>
    <cellStyle name="警告文本 2 2" xfId="394"/>
    <cellStyle name="警告文本 2 2 2" xfId="395"/>
    <cellStyle name="警告文本 2 3" xfId="396"/>
    <cellStyle name="警告文本 3" xfId="397"/>
    <cellStyle name="注释 2 3 2" xfId="398"/>
    <cellStyle name="链接单元格 2" xfId="399"/>
    <cellStyle name="注释 2 3 2 2" xfId="400"/>
    <cellStyle name="链接单元格 2 2" xfId="401"/>
    <cellStyle name="链接单元格 2 3" xfId="402"/>
    <cellStyle name="普通_97-917" xfId="403"/>
    <cellStyle name="千位_1" xfId="404"/>
    <cellStyle name="千位分隔 2" xfId="405"/>
    <cellStyle name="千位分隔 2 2" xfId="406"/>
    <cellStyle name="千位分隔 2 4" xfId="407"/>
    <cellStyle name="千位分隔 2 2 2" xfId="408"/>
    <cellStyle name="千位分隔 2 4 2" xfId="409"/>
    <cellStyle name="千位分隔 2 2 2 2" xfId="410"/>
    <cellStyle name="千位分隔 2 3" xfId="411"/>
    <cellStyle name="千位分隔 2 3 2" xfId="412"/>
    <cellStyle name="强调文字颜色 5 2 2" xfId="413"/>
    <cellStyle name="千位分隔 2 3 3" xfId="414"/>
    <cellStyle name="强调文字颜色 1 2" xfId="415"/>
    <cellStyle name="强调文字颜色 1 2 2" xfId="416"/>
    <cellStyle name="强调文字颜色 1 2 2 2" xfId="417"/>
    <cellStyle name="强调文字颜色 6 2 2 2" xfId="418"/>
    <cellStyle name="强调文字颜色 1 3" xfId="419"/>
    <cellStyle name="强调文字颜色 2 2" xfId="420"/>
    <cellStyle name="强调文字颜色 2 2 2" xfId="421"/>
    <cellStyle name="强调文字颜色 6 2 3 2" xfId="422"/>
    <cellStyle name="强调文字颜色 2 3" xfId="423"/>
    <cellStyle name="强调文字颜色 3 2" xfId="424"/>
    <cellStyle name="强调文字颜色 3 3" xfId="425"/>
    <cellStyle name="强调文字颜色 4 2" xfId="426"/>
    <cellStyle name="强调文字颜色 4 2 2" xfId="427"/>
    <cellStyle name="强调文字颜色 4 2 2 2" xfId="428"/>
    <cellStyle name="强调文字颜色 4 3" xfId="429"/>
    <cellStyle name="强调文字颜色 5 2 2 2" xfId="430"/>
    <cellStyle name="强调文字颜色 5 3" xfId="431"/>
    <cellStyle name="强调文字颜色 6 2" xfId="432"/>
    <cellStyle name="强调文字颜色 6 2 2" xfId="433"/>
    <cellStyle name="强调文字颜色 6 2 3" xfId="434"/>
    <cellStyle name="强调文字颜色 6 3" xfId="435"/>
    <cellStyle name="适中 3" xfId="436"/>
    <cellStyle name="输出 2 3 2" xfId="437"/>
    <cellStyle name="输入 2" xfId="438"/>
    <cellStyle name="输入 2 2" xfId="439"/>
    <cellStyle name="输入 2 3" xfId="440"/>
    <cellStyle name="输入 3" xfId="441"/>
    <cellStyle name="未定义" xfId="442"/>
    <cellStyle name="样式 1" xfId="443"/>
    <cellStyle name="注释 2 2 2" xfId="444"/>
    <cellStyle name="注释 2 2 2 2" xfId="445"/>
    <cellStyle name="注释 2 2 3" xfId="446"/>
    <cellStyle name="注释 2 4" xfId="447"/>
    <cellStyle name="注释 4 2" xfId="4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Zeros="0" tabSelected="1" workbookViewId="0" topLeftCell="A1">
      <pane xSplit="1" ySplit="4" topLeftCell="B5" activePane="bottomRight" state="frozen"/>
      <selection pane="bottomRight" activeCell="O27" sqref="O27"/>
    </sheetView>
  </sheetViews>
  <sheetFormatPr defaultColWidth="9.00390625" defaultRowHeight="14.25"/>
  <cols>
    <col min="1" max="1" width="28.125" style="0" customWidth="1"/>
    <col min="2" max="2" width="10.00390625" style="0" customWidth="1"/>
    <col min="3" max="3" width="9.125" style="0" customWidth="1"/>
    <col min="4" max="4" width="8.50390625" style="0" customWidth="1"/>
    <col min="5" max="5" width="8.625" style="0" customWidth="1"/>
    <col min="6" max="6" width="9.50390625" style="0" customWidth="1"/>
    <col min="7" max="7" width="8.75390625" style="0" customWidth="1"/>
    <col min="8" max="8" width="9.375" style="0" customWidth="1"/>
    <col min="9" max="9" width="11.375" style="0" bestFit="1" customWidth="1"/>
    <col min="10" max="10" width="9.75390625" style="0" customWidth="1"/>
    <col min="11" max="11" width="9.875" style="0" customWidth="1"/>
  </cols>
  <sheetData>
    <row r="1" spans="1:11" ht="22.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 t="s">
        <v>2</v>
      </c>
    </row>
    <row r="3" spans="1:11" ht="15" customHeight="1">
      <c r="A3" s="108" t="s">
        <v>3</v>
      </c>
      <c r="B3" s="109" t="s">
        <v>4</v>
      </c>
      <c r="C3" s="109"/>
      <c r="D3" s="109"/>
      <c r="E3" s="109" t="s">
        <v>5</v>
      </c>
      <c r="F3" s="109"/>
      <c r="G3" s="109"/>
      <c r="H3" s="109" t="s">
        <v>6</v>
      </c>
      <c r="I3" s="109"/>
      <c r="J3" s="109"/>
      <c r="K3" s="124"/>
    </row>
    <row r="4" spans="1:11" ht="15" customHeight="1">
      <c r="A4" s="110"/>
      <c r="B4" s="111" t="s">
        <v>7</v>
      </c>
      <c r="C4" s="111" t="s">
        <v>8</v>
      </c>
      <c r="D4" s="111" t="s">
        <v>9</v>
      </c>
      <c r="E4" s="111" t="s">
        <v>7</v>
      </c>
      <c r="F4" s="111" t="s">
        <v>8</v>
      </c>
      <c r="G4" s="111" t="s">
        <v>9</v>
      </c>
      <c r="H4" s="111" t="s">
        <v>10</v>
      </c>
      <c r="I4" s="111" t="s">
        <v>11</v>
      </c>
      <c r="J4" s="111" t="s">
        <v>12</v>
      </c>
      <c r="K4" s="125" t="s">
        <v>13</v>
      </c>
    </row>
    <row r="5" spans="1:11" ht="15" customHeight="1">
      <c r="A5" s="130" t="s">
        <v>14</v>
      </c>
      <c r="B5" s="91">
        <f aca="true" t="shared" si="0" ref="B5:G5">B6+B20</f>
        <v>47811</v>
      </c>
      <c r="C5" s="91">
        <f t="shared" si="0"/>
        <v>19732</v>
      </c>
      <c r="D5" s="91">
        <f t="shared" si="0"/>
        <v>28079</v>
      </c>
      <c r="E5" s="91">
        <f t="shared" si="0"/>
        <v>41000</v>
      </c>
      <c r="F5" s="91">
        <f t="shared" si="0"/>
        <v>17500</v>
      </c>
      <c r="G5" s="91">
        <f t="shared" si="0"/>
        <v>23500</v>
      </c>
      <c r="H5" s="91">
        <f>B5-E5</f>
        <v>6811</v>
      </c>
      <c r="I5" s="126">
        <f>H5/E5*100</f>
        <v>16.61219512195122</v>
      </c>
      <c r="J5" s="91">
        <f>C5-F5</f>
        <v>2232</v>
      </c>
      <c r="K5" s="127">
        <f>J5/F5*100</f>
        <v>12.754285714285714</v>
      </c>
    </row>
    <row r="6" spans="1:11" ht="15" customHeight="1">
      <c r="A6" s="114" t="s">
        <v>15</v>
      </c>
      <c r="B6" s="91">
        <f aca="true" t="shared" si="1" ref="B6:G6">B7+B8+B9+B10+B11+B12+B13+B14+B15+B16+B17+B18+B19</f>
        <v>34122</v>
      </c>
      <c r="C6" s="91">
        <f t="shared" si="1"/>
        <v>6330</v>
      </c>
      <c r="D6" s="91">
        <f t="shared" si="1"/>
        <v>27792</v>
      </c>
      <c r="E6" s="91">
        <f t="shared" si="1"/>
        <v>31194</v>
      </c>
      <c r="F6" s="91">
        <f t="shared" si="1"/>
        <v>7885</v>
      </c>
      <c r="G6" s="91">
        <f t="shared" si="1"/>
        <v>23309</v>
      </c>
      <c r="H6" s="91">
        <f aca="true" t="shared" si="2" ref="H6:H58">B6-E6</f>
        <v>2928</v>
      </c>
      <c r="I6" s="126">
        <f aca="true" t="shared" si="3" ref="I6:I58">H6/E6*100</f>
        <v>9.38642046547413</v>
      </c>
      <c r="J6" s="91">
        <f aca="true" t="shared" si="4" ref="J6:J58">C6-F6</f>
        <v>-1555</v>
      </c>
      <c r="K6" s="127">
        <f aca="true" t="shared" si="5" ref="K6:K58">J6/F6*100</f>
        <v>-19.720989220038046</v>
      </c>
    </row>
    <row r="7" spans="1:11" ht="15" customHeight="1">
      <c r="A7" s="114" t="s">
        <v>16</v>
      </c>
      <c r="B7" s="91">
        <f>SUM(C7:D7)</f>
        <v>22065</v>
      </c>
      <c r="C7" s="131">
        <v>1993</v>
      </c>
      <c r="D7" s="132">
        <v>20072</v>
      </c>
      <c r="E7" s="91">
        <f>SUM(F7:G7)</f>
        <v>17810</v>
      </c>
      <c r="F7" s="131">
        <v>2830</v>
      </c>
      <c r="G7" s="131">
        <v>14980</v>
      </c>
      <c r="H7" s="91">
        <f t="shared" si="2"/>
        <v>4255</v>
      </c>
      <c r="I7" s="126">
        <f t="shared" si="3"/>
        <v>23.891072431218415</v>
      </c>
      <c r="J7" s="91">
        <f t="shared" si="4"/>
        <v>-837</v>
      </c>
      <c r="K7" s="127">
        <f t="shared" si="5"/>
        <v>-29.575971731448764</v>
      </c>
    </row>
    <row r="8" spans="1:11" ht="15" customHeight="1">
      <c r="A8" s="114" t="s">
        <v>17</v>
      </c>
      <c r="B8" s="91">
        <f aca="true" t="shared" si="6" ref="B8:B29">SUM(C8:D8)</f>
        <v>3229</v>
      </c>
      <c r="C8" s="91">
        <v>298</v>
      </c>
      <c r="D8" s="91">
        <v>2931</v>
      </c>
      <c r="E8" s="91">
        <f aca="true" t="shared" si="7" ref="E8:E19">SUM(F8:G8)</f>
        <v>3519</v>
      </c>
      <c r="F8" s="91">
        <v>579</v>
      </c>
      <c r="G8" s="91">
        <v>2940</v>
      </c>
      <c r="H8" s="91">
        <f t="shared" si="2"/>
        <v>-290</v>
      </c>
      <c r="I8" s="126">
        <f t="shared" si="3"/>
        <v>-8.240977550440466</v>
      </c>
      <c r="J8" s="91">
        <f t="shared" si="4"/>
        <v>-281</v>
      </c>
      <c r="K8" s="127">
        <f t="shared" si="5"/>
        <v>-48.53195164075993</v>
      </c>
    </row>
    <row r="9" spans="1:11" ht="15" customHeight="1">
      <c r="A9" s="114" t="s">
        <v>18</v>
      </c>
      <c r="B9" s="91">
        <f t="shared" si="6"/>
        <v>1046</v>
      </c>
      <c r="C9" s="91">
        <v>237</v>
      </c>
      <c r="D9" s="91">
        <v>809</v>
      </c>
      <c r="E9" s="91">
        <f t="shared" si="7"/>
        <v>762</v>
      </c>
      <c r="F9" s="91">
        <v>218</v>
      </c>
      <c r="G9" s="91">
        <v>544</v>
      </c>
      <c r="H9" s="91">
        <f t="shared" si="2"/>
        <v>284</v>
      </c>
      <c r="I9" s="126">
        <f t="shared" si="3"/>
        <v>37.270341207349084</v>
      </c>
      <c r="J9" s="91">
        <f t="shared" si="4"/>
        <v>19</v>
      </c>
      <c r="K9" s="127">
        <f t="shared" si="5"/>
        <v>8.715596330275229</v>
      </c>
    </row>
    <row r="10" spans="1:11" ht="15" customHeight="1">
      <c r="A10" s="114" t="s">
        <v>19</v>
      </c>
      <c r="B10" s="91">
        <f t="shared" si="6"/>
        <v>557</v>
      </c>
      <c r="C10" s="131">
        <v>278</v>
      </c>
      <c r="D10" s="132">
        <v>279</v>
      </c>
      <c r="E10" s="91">
        <f t="shared" si="7"/>
        <v>596</v>
      </c>
      <c r="F10" s="131">
        <v>298</v>
      </c>
      <c r="G10" s="131">
        <v>298</v>
      </c>
      <c r="H10" s="91">
        <f t="shared" si="2"/>
        <v>-39</v>
      </c>
      <c r="I10" s="126">
        <f t="shared" si="3"/>
        <v>-6.543624161073826</v>
      </c>
      <c r="J10" s="91">
        <f t="shared" si="4"/>
        <v>-20</v>
      </c>
      <c r="K10" s="127">
        <f t="shared" si="5"/>
        <v>-6.7114093959731544</v>
      </c>
    </row>
    <row r="11" spans="1:11" ht="15" customHeight="1">
      <c r="A11" s="114" t="s">
        <v>20</v>
      </c>
      <c r="B11" s="91">
        <f t="shared" si="6"/>
        <v>1641</v>
      </c>
      <c r="C11" s="131">
        <v>1641</v>
      </c>
      <c r="D11" s="131"/>
      <c r="E11" s="91">
        <f t="shared" si="7"/>
        <v>1310</v>
      </c>
      <c r="F11" s="132">
        <v>1310</v>
      </c>
      <c r="G11" s="132"/>
      <c r="H11" s="91">
        <f t="shared" si="2"/>
        <v>331</v>
      </c>
      <c r="I11" s="126">
        <f t="shared" si="3"/>
        <v>25.267175572519086</v>
      </c>
      <c r="J11" s="91">
        <f t="shared" si="4"/>
        <v>331</v>
      </c>
      <c r="K11" s="127">
        <f t="shared" si="5"/>
        <v>25.267175572519086</v>
      </c>
    </row>
    <row r="12" spans="1:11" ht="15" customHeight="1">
      <c r="A12" s="114" t="s">
        <v>21</v>
      </c>
      <c r="B12" s="91">
        <f t="shared" si="6"/>
        <v>1081</v>
      </c>
      <c r="C12" s="91">
        <v>512</v>
      </c>
      <c r="D12" s="91">
        <v>569</v>
      </c>
      <c r="E12" s="91">
        <f t="shared" si="7"/>
        <v>1217</v>
      </c>
      <c r="F12" s="131">
        <v>600</v>
      </c>
      <c r="G12" s="131">
        <v>617</v>
      </c>
      <c r="H12" s="91">
        <f t="shared" si="2"/>
        <v>-136</v>
      </c>
      <c r="I12" s="126">
        <f t="shared" si="3"/>
        <v>-11.175020542317174</v>
      </c>
      <c r="J12" s="91">
        <f t="shared" si="4"/>
        <v>-88</v>
      </c>
      <c r="K12" s="127">
        <f t="shared" si="5"/>
        <v>-14.666666666666666</v>
      </c>
    </row>
    <row r="13" spans="1:11" ht="15" customHeight="1">
      <c r="A13" s="114" t="s">
        <v>22</v>
      </c>
      <c r="B13" s="91">
        <f t="shared" si="6"/>
        <v>1210</v>
      </c>
      <c r="C13" s="91">
        <v>50</v>
      </c>
      <c r="D13" s="91">
        <v>1160</v>
      </c>
      <c r="E13" s="91">
        <f t="shared" si="7"/>
        <v>1169</v>
      </c>
      <c r="F13" s="132">
        <v>56</v>
      </c>
      <c r="G13" s="132">
        <v>1113</v>
      </c>
      <c r="H13" s="91">
        <f t="shared" si="2"/>
        <v>41</v>
      </c>
      <c r="I13" s="126">
        <f t="shared" si="3"/>
        <v>3.507271171941831</v>
      </c>
      <c r="J13" s="91">
        <f t="shared" si="4"/>
        <v>-6</v>
      </c>
      <c r="K13" s="127">
        <f t="shared" si="5"/>
        <v>-10.714285714285714</v>
      </c>
    </row>
    <row r="14" spans="1:11" ht="15" customHeight="1">
      <c r="A14" s="114" t="s">
        <v>23</v>
      </c>
      <c r="B14" s="91">
        <f t="shared" si="6"/>
        <v>968</v>
      </c>
      <c r="C14" s="91">
        <v>190</v>
      </c>
      <c r="D14" s="91">
        <v>778</v>
      </c>
      <c r="E14" s="91">
        <f t="shared" si="7"/>
        <v>1378</v>
      </c>
      <c r="F14" s="131">
        <v>385</v>
      </c>
      <c r="G14" s="131">
        <v>993</v>
      </c>
      <c r="H14" s="91">
        <f t="shared" si="2"/>
        <v>-410</v>
      </c>
      <c r="I14" s="126">
        <f t="shared" si="3"/>
        <v>-29.753265602322205</v>
      </c>
      <c r="J14" s="91">
        <f t="shared" si="4"/>
        <v>-195</v>
      </c>
      <c r="K14" s="127">
        <f t="shared" si="5"/>
        <v>-50.649350649350644</v>
      </c>
    </row>
    <row r="15" spans="1:11" ht="15" customHeight="1">
      <c r="A15" s="114" t="s">
        <v>24</v>
      </c>
      <c r="B15" s="91">
        <f t="shared" si="6"/>
        <v>398</v>
      </c>
      <c r="C15" s="91">
        <v>162</v>
      </c>
      <c r="D15" s="91">
        <v>236</v>
      </c>
      <c r="E15" s="91">
        <f t="shared" si="7"/>
        <v>435</v>
      </c>
      <c r="F15" s="131">
        <v>174</v>
      </c>
      <c r="G15" s="131">
        <v>261</v>
      </c>
      <c r="H15" s="91">
        <f t="shared" si="2"/>
        <v>-37</v>
      </c>
      <c r="I15" s="126">
        <f t="shared" si="3"/>
        <v>-8.505747126436782</v>
      </c>
      <c r="J15" s="91">
        <f t="shared" si="4"/>
        <v>-12</v>
      </c>
      <c r="K15" s="127">
        <f t="shared" si="5"/>
        <v>-6.896551724137931</v>
      </c>
    </row>
    <row r="16" spans="1:11" ht="15" customHeight="1">
      <c r="A16" s="114" t="s">
        <v>25</v>
      </c>
      <c r="B16" s="91">
        <f t="shared" si="6"/>
        <v>816</v>
      </c>
      <c r="C16" s="91">
        <v>815</v>
      </c>
      <c r="D16" s="91">
        <v>1</v>
      </c>
      <c r="E16" s="91">
        <f t="shared" si="7"/>
        <v>760</v>
      </c>
      <c r="F16" s="131">
        <v>760</v>
      </c>
      <c r="G16" s="131"/>
      <c r="H16" s="91">
        <f t="shared" si="2"/>
        <v>56</v>
      </c>
      <c r="I16" s="126">
        <f t="shared" si="3"/>
        <v>7.368421052631578</v>
      </c>
      <c r="J16" s="91">
        <f t="shared" si="4"/>
        <v>55</v>
      </c>
      <c r="K16" s="127">
        <f t="shared" si="5"/>
        <v>7.236842105263158</v>
      </c>
    </row>
    <row r="17" spans="1:11" ht="15" customHeight="1">
      <c r="A17" s="114" t="s">
        <v>26</v>
      </c>
      <c r="B17" s="91">
        <f t="shared" si="6"/>
        <v>61</v>
      </c>
      <c r="C17" s="91"/>
      <c r="D17" s="91">
        <v>61</v>
      </c>
      <c r="E17" s="91">
        <f t="shared" si="7"/>
        <v>161</v>
      </c>
      <c r="F17" s="131"/>
      <c r="G17" s="131">
        <v>161</v>
      </c>
      <c r="H17" s="91">
        <f t="shared" si="2"/>
        <v>-100</v>
      </c>
      <c r="I17" s="126">
        <f t="shared" si="3"/>
        <v>-62.11180124223602</v>
      </c>
      <c r="J17" s="91">
        <f t="shared" si="4"/>
        <v>0</v>
      </c>
      <c r="K17" s="127"/>
    </row>
    <row r="18" spans="1:11" ht="15" customHeight="1">
      <c r="A18" s="114" t="s">
        <v>27</v>
      </c>
      <c r="B18" s="91">
        <f t="shared" si="6"/>
        <v>1030</v>
      </c>
      <c r="C18" s="91">
        <v>134</v>
      </c>
      <c r="D18" s="91">
        <v>896</v>
      </c>
      <c r="E18" s="91">
        <f t="shared" si="7"/>
        <v>1997</v>
      </c>
      <c r="F18" s="131">
        <v>595</v>
      </c>
      <c r="G18" s="131">
        <v>1402</v>
      </c>
      <c r="H18" s="91">
        <f t="shared" si="2"/>
        <v>-967</v>
      </c>
      <c r="I18" s="126">
        <f t="shared" si="3"/>
        <v>-48.42263395092639</v>
      </c>
      <c r="J18" s="91">
        <f t="shared" si="4"/>
        <v>-461</v>
      </c>
      <c r="K18" s="127">
        <f t="shared" si="5"/>
        <v>-77.47899159663866</v>
      </c>
    </row>
    <row r="19" spans="1:11" ht="15" customHeight="1">
      <c r="A19" s="114" t="s">
        <v>28</v>
      </c>
      <c r="B19" s="91">
        <f t="shared" si="6"/>
        <v>20</v>
      </c>
      <c r="C19" s="91">
        <v>20</v>
      </c>
      <c r="D19" s="91"/>
      <c r="E19" s="91">
        <f t="shared" si="7"/>
        <v>80</v>
      </c>
      <c r="F19" s="91">
        <v>80</v>
      </c>
      <c r="G19" s="91"/>
      <c r="H19" s="91">
        <f t="shared" si="2"/>
        <v>-60</v>
      </c>
      <c r="I19" s="126"/>
      <c r="J19" s="91">
        <f t="shared" si="4"/>
        <v>-60</v>
      </c>
      <c r="K19" s="127">
        <f t="shared" si="5"/>
        <v>-75</v>
      </c>
    </row>
    <row r="20" spans="1:11" ht="15" customHeight="1">
      <c r="A20" s="114" t="s">
        <v>29</v>
      </c>
      <c r="B20" s="91">
        <f aca="true" t="shared" si="8" ref="B20:G20">B21+B25+B26+B27+B28+B29</f>
        <v>13689</v>
      </c>
      <c r="C20" s="91">
        <f t="shared" si="8"/>
        <v>13402</v>
      </c>
      <c r="D20" s="91">
        <f t="shared" si="8"/>
        <v>287</v>
      </c>
      <c r="E20" s="91">
        <f t="shared" si="8"/>
        <v>9806</v>
      </c>
      <c r="F20" s="91">
        <f t="shared" si="8"/>
        <v>9615</v>
      </c>
      <c r="G20" s="91">
        <f t="shared" si="8"/>
        <v>191</v>
      </c>
      <c r="H20" s="91">
        <f t="shared" si="2"/>
        <v>3883</v>
      </c>
      <c r="I20" s="126">
        <f t="shared" si="3"/>
        <v>39.598205180501736</v>
      </c>
      <c r="J20" s="91">
        <f t="shared" si="4"/>
        <v>3787</v>
      </c>
      <c r="K20" s="127">
        <f t="shared" si="5"/>
        <v>39.386375455018204</v>
      </c>
    </row>
    <row r="21" spans="1:11" ht="15" customHeight="1">
      <c r="A21" s="114" t="s">
        <v>30</v>
      </c>
      <c r="B21" s="91">
        <f>SUM(B22:B24)</f>
        <v>2030</v>
      </c>
      <c r="C21" s="91">
        <f>SUM(C22:C24)</f>
        <v>2030</v>
      </c>
      <c r="D21" s="91">
        <f>SUM(D22:D22)</f>
        <v>0</v>
      </c>
      <c r="E21" s="91">
        <f>SUM(E22:E24)</f>
        <v>1670</v>
      </c>
      <c r="F21" s="91">
        <f>SUM(F22:F24)</f>
        <v>1670</v>
      </c>
      <c r="G21" s="91">
        <f>SUM(G22:G22)</f>
        <v>0</v>
      </c>
      <c r="H21" s="91">
        <f t="shared" si="2"/>
        <v>360</v>
      </c>
      <c r="I21" s="126">
        <f t="shared" si="3"/>
        <v>21.55688622754491</v>
      </c>
      <c r="J21" s="91">
        <f t="shared" si="4"/>
        <v>360</v>
      </c>
      <c r="K21" s="127">
        <f t="shared" si="5"/>
        <v>21.55688622754491</v>
      </c>
    </row>
    <row r="22" spans="1:11" ht="15" customHeight="1">
      <c r="A22" s="133" t="s">
        <v>31</v>
      </c>
      <c r="B22" s="91">
        <f>SUM(C22:D22)</f>
        <v>1206</v>
      </c>
      <c r="C22" s="91">
        <v>1206</v>
      </c>
      <c r="D22" s="91"/>
      <c r="E22" s="91">
        <f aca="true" t="shared" si="9" ref="E22:E29">SUM(F22:G22)</f>
        <v>1000</v>
      </c>
      <c r="F22" s="132">
        <v>1000</v>
      </c>
      <c r="G22" s="132"/>
      <c r="H22" s="91">
        <f t="shared" si="2"/>
        <v>206</v>
      </c>
      <c r="I22" s="126">
        <f t="shared" si="3"/>
        <v>20.599999999999998</v>
      </c>
      <c r="J22" s="91">
        <f t="shared" si="4"/>
        <v>206</v>
      </c>
      <c r="K22" s="127">
        <f t="shared" si="5"/>
        <v>20.599999999999998</v>
      </c>
    </row>
    <row r="23" spans="1:11" ht="15" customHeight="1">
      <c r="A23" s="133" t="s">
        <v>32</v>
      </c>
      <c r="B23" s="134">
        <f>C23+D23</f>
        <v>725</v>
      </c>
      <c r="C23" s="131">
        <v>725</v>
      </c>
      <c r="D23" s="91"/>
      <c r="E23" s="91">
        <f t="shared" si="9"/>
        <v>600</v>
      </c>
      <c r="F23" s="135">
        <v>600</v>
      </c>
      <c r="G23" s="134"/>
      <c r="H23" s="91">
        <f t="shared" si="2"/>
        <v>125</v>
      </c>
      <c r="I23" s="126">
        <f t="shared" si="3"/>
        <v>20.833333333333336</v>
      </c>
      <c r="J23" s="91">
        <f t="shared" si="4"/>
        <v>125</v>
      </c>
      <c r="K23" s="127">
        <f t="shared" si="5"/>
        <v>20.833333333333336</v>
      </c>
    </row>
    <row r="24" spans="1:11" ht="15" customHeight="1">
      <c r="A24" s="133" t="s">
        <v>33</v>
      </c>
      <c r="B24" s="134">
        <f>C24+D24</f>
        <v>99</v>
      </c>
      <c r="C24" s="131">
        <v>99</v>
      </c>
      <c r="D24" s="91"/>
      <c r="E24" s="91">
        <f t="shared" si="9"/>
        <v>70</v>
      </c>
      <c r="F24" s="132">
        <v>70</v>
      </c>
      <c r="G24" s="134"/>
      <c r="H24" s="91">
        <f t="shared" si="2"/>
        <v>29</v>
      </c>
      <c r="I24" s="126">
        <f t="shared" si="3"/>
        <v>41.42857142857143</v>
      </c>
      <c r="J24" s="91">
        <f t="shared" si="4"/>
        <v>29</v>
      </c>
      <c r="K24" s="127">
        <f t="shared" si="5"/>
        <v>41.42857142857143</v>
      </c>
    </row>
    <row r="25" spans="1:11" ht="15" customHeight="1">
      <c r="A25" s="114" t="s">
        <v>34</v>
      </c>
      <c r="B25" s="91">
        <f t="shared" si="6"/>
        <v>882</v>
      </c>
      <c r="C25" s="91">
        <f>882-9</f>
        <v>873</v>
      </c>
      <c r="D25" s="91">
        <v>9</v>
      </c>
      <c r="E25" s="91">
        <f t="shared" si="9"/>
        <v>2300</v>
      </c>
      <c r="F25" s="135">
        <v>2296</v>
      </c>
      <c r="G25" s="134">
        <v>4</v>
      </c>
      <c r="H25" s="91">
        <f t="shared" si="2"/>
        <v>-1418</v>
      </c>
      <c r="I25" s="126">
        <f t="shared" si="3"/>
        <v>-61.65217391304347</v>
      </c>
      <c r="J25" s="91">
        <f t="shared" si="4"/>
        <v>-1423</v>
      </c>
      <c r="K25" s="127">
        <f t="shared" si="5"/>
        <v>-61.977351916376314</v>
      </c>
    </row>
    <row r="26" spans="1:11" ht="15" customHeight="1">
      <c r="A26" s="114" t="s">
        <v>35</v>
      </c>
      <c r="B26" s="91">
        <f t="shared" si="6"/>
        <v>3642</v>
      </c>
      <c r="C26" s="91">
        <f>3642-202</f>
        <v>3440</v>
      </c>
      <c r="D26" s="91">
        <v>202</v>
      </c>
      <c r="E26" s="91">
        <f t="shared" si="9"/>
        <v>2559</v>
      </c>
      <c r="F26" s="135">
        <v>2397</v>
      </c>
      <c r="G26" s="131">
        <v>162</v>
      </c>
      <c r="H26" s="91">
        <f t="shared" si="2"/>
        <v>1083</v>
      </c>
      <c r="I26" s="126">
        <f t="shared" si="3"/>
        <v>42.32121922626026</v>
      </c>
      <c r="J26" s="91">
        <f t="shared" si="4"/>
        <v>1043</v>
      </c>
      <c r="K26" s="127">
        <f t="shared" si="5"/>
        <v>43.51272423863162</v>
      </c>
    </row>
    <row r="27" spans="1:11" ht="15" customHeight="1">
      <c r="A27" s="114" t="s">
        <v>36</v>
      </c>
      <c r="B27" s="91">
        <f t="shared" si="6"/>
        <v>5520</v>
      </c>
      <c r="C27" s="131">
        <f>5520-76</f>
        <v>5444</v>
      </c>
      <c r="D27" s="132">
        <v>76</v>
      </c>
      <c r="E27" s="91">
        <f t="shared" si="9"/>
        <v>1777</v>
      </c>
      <c r="F27" s="93">
        <v>1752</v>
      </c>
      <c r="G27" s="131">
        <v>25</v>
      </c>
      <c r="H27" s="91">
        <f t="shared" si="2"/>
        <v>3743</v>
      </c>
      <c r="I27" s="126">
        <f t="shared" si="3"/>
        <v>210.63590320765334</v>
      </c>
      <c r="J27" s="91">
        <f t="shared" si="4"/>
        <v>3692</v>
      </c>
      <c r="K27" s="127">
        <f t="shared" si="5"/>
        <v>210.73059360730593</v>
      </c>
    </row>
    <row r="28" spans="1:11" ht="15" customHeight="1">
      <c r="A28" s="114" t="s">
        <v>37</v>
      </c>
      <c r="B28" s="91">
        <f t="shared" si="6"/>
        <v>37</v>
      </c>
      <c r="C28" s="131">
        <v>37</v>
      </c>
      <c r="D28" s="132"/>
      <c r="E28" s="91">
        <f t="shared" si="9"/>
        <v>0</v>
      </c>
      <c r="F28" s="93"/>
      <c r="G28" s="131"/>
      <c r="H28" s="91"/>
      <c r="I28" s="126"/>
      <c r="J28" s="91">
        <f t="shared" si="4"/>
        <v>37</v>
      </c>
      <c r="K28" s="127"/>
    </row>
    <row r="29" spans="1:11" ht="15" customHeight="1">
      <c r="A29" s="136" t="s">
        <v>38</v>
      </c>
      <c r="B29" s="91">
        <f t="shared" si="6"/>
        <v>1578</v>
      </c>
      <c r="C29" s="131">
        <v>1578</v>
      </c>
      <c r="D29" s="132"/>
      <c r="E29" s="91">
        <f t="shared" si="9"/>
        <v>1500</v>
      </c>
      <c r="F29" s="93">
        <v>1500</v>
      </c>
      <c r="G29" s="131"/>
      <c r="H29" s="91"/>
      <c r="I29" s="126"/>
      <c r="J29" s="91">
        <f t="shared" si="4"/>
        <v>78</v>
      </c>
      <c r="K29" s="127">
        <f t="shared" si="5"/>
        <v>5.2</v>
      </c>
    </row>
    <row r="30" spans="1:11" ht="15" customHeight="1">
      <c r="A30" s="113" t="s">
        <v>39</v>
      </c>
      <c r="B30" s="91">
        <f aca="true" t="shared" si="10" ref="B30:G30">B31+B35+B54</f>
        <v>201513</v>
      </c>
      <c r="C30" s="91">
        <f t="shared" si="10"/>
        <v>182464</v>
      </c>
      <c r="D30" s="91">
        <f t="shared" si="10"/>
        <v>19049</v>
      </c>
      <c r="E30" s="91">
        <f t="shared" si="10"/>
        <v>129006</v>
      </c>
      <c r="F30" s="91">
        <f t="shared" si="10"/>
        <v>112860</v>
      </c>
      <c r="G30" s="91">
        <f t="shared" si="10"/>
        <v>16146</v>
      </c>
      <c r="H30" s="91">
        <f t="shared" si="2"/>
        <v>72507</v>
      </c>
      <c r="I30" s="126">
        <f t="shared" si="3"/>
        <v>56.20436258778662</v>
      </c>
      <c r="J30" s="91">
        <f t="shared" si="4"/>
        <v>69604</v>
      </c>
      <c r="K30" s="127">
        <f t="shared" si="5"/>
        <v>61.67286904129009</v>
      </c>
    </row>
    <row r="31" spans="1:11" ht="15" customHeight="1">
      <c r="A31" s="112" t="s">
        <v>40</v>
      </c>
      <c r="B31" s="91">
        <f aca="true" t="shared" si="11" ref="B31:G31">SUM(B32:B34)</f>
        <v>4984</v>
      </c>
      <c r="C31" s="91">
        <f t="shared" si="11"/>
        <v>4351</v>
      </c>
      <c r="D31" s="91">
        <f t="shared" si="11"/>
        <v>633</v>
      </c>
      <c r="E31" s="91">
        <f t="shared" si="11"/>
        <v>4984</v>
      </c>
      <c r="F31" s="91">
        <f t="shared" si="11"/>
        <v>4351</v>
      </c>
      <c r="G31" s="91">
        <f t="shared" si="11"/>
        <v>633</v>
      </c>
      <c r="H31" s="91">
        <f t="shared" si="2"/>
        <v>0</v>
      </c>
      <c r="I31" s="126">
        <f t="shared" si="3"/>
        <v>0</v>
      </c>
      <c r="J31" s="91">
        <f t="shared" si="4"/>
        <v>0</v>
      </c>
      <c r="K31" s="127">
        <f t="shared" si="5"/>
        <v>0</v>
      </c>
    </row>
    <row r="32" spans="1:11" ht="15" customHeight="1">
      <c r="A32" s="114" t="s">
        <v>41</v>
      </c>
      <c r="B32" s="91">
        <f>SUM(C32:D32)</f>
        <v>2835</v>
      </c>
      <c r="C32" s="91">
        <v>2835</v>
      </c>
      <c r="D32" s="91"/>
      <c r="E32" s="91">
        <f>SUM(F32:G32)</f>
        <v>2835</v>
      </c>
      <c r="F32" s="132">
        <v>2835</v>
      </c>
      <c r="G32" s="137"/>
      <c r="H32" s="91">
        <f t="shared" si="2"/>
        <v>0</v>
      </c>
      <c r="I32" s="126">
        <f t="shared" si="3"/>
        <v>0</v>
      </c>
      <c r="J32" s="91">
        <f t="shared" si="4"/>
        <v>0</v>
      </c>
      <c r="K32" s="127">
        <f t="shared" si="5"/>
        <v>0</v>
      </c>
    </row>
    <row r="33" spans="1:11" ht="15" customHeight="1">
      <c r="A33" s="114" t="s">
        <v>42</v>
      </c>
      <c r="B33" s="91">
        <f>SUM(C33:D33)</f>
        <v>1174</v>
      </c>
      <c r="C33" s="91">
        <v>1174</v>
      </c>
      <c r="D33" s="91"/>
      <c r="E33" s="91">
        <f>SUM(F33:G33)</f>
        <v>1174</v>
      </c>
      <c r="F33" s="132">
        <v>1174</v>
      </c>
      <c r="G33" s="137"/>
      <c r="H33" s="91">
        <f t="shared" si="2"/>
        <v>0</v>
      </c>
      <c r="I33" s="126">
        <f t="shared" si="3"/>
        <v>0</v>
      </c>
      <c r="J33" s="91">
        <f t="shared" si="4"/>
        <v>0</v>
      </c>
      <c r="K33" s="127">
        <f t="shared" si="5"/>
        <v>0</v>
      </c>
    </row>
    <row r="34" spans="1:11" ht="15" customHeight="1">
      <c r="A34" s="114" t="s">
        <v>43</v>
      </c>
      <c r="B34" s="91">
        <f>SUM(C34:D34)</f>
        <v>975</v>
      </c>
      <c r="C34" s="91">
        <v>342</v>
      </c>
      <c r="D34" s="91">
        <v>633</v>
      </c>
      <c r="E34" s="91">
        <f>SUM(F34:G34)</f>
        <v>975</v>
      </c>
      <c r="F34" s="132">
        <v>342</v>
      </c>
      <c r="G34" s="137">
        <v>633</v>
      </c>
      <c r="H34" s="91">
        <f t="shared" si="2"/>
        <v>0</v>
      </c>
      <c r="I34" s="126">
        <f t="shared" si="3"/>
        <v>0</v>
      </c>
      <c r="J34" s="91">
        <f t="shared" si="4"/>
        <v>0</v>
      </c>
      <c r="K34" s="127">
        <f t="shared" si="5"/>
        <v>0</v>
      </c>
    </row>
    <row r="35" spans="1:11" ht="15" customHeight="1">
      <c r="A35" s="112" t="s">
        <v>44</v>
      </c>
      <c r="B35" s="91">
        <f>SUM(B36:B53)</f>
        <v>123260</v>
      </c>
      <c r="C35" s="91">
        <f>SUM(C36:C53)</f>
        <v>104844</v>
      </c>
      <c r="D35" s="91">
        <f>SUM(D36:D53)</f>
        <v>18416</v>
      </c>
      <c r="E35" s="91">
        <f>SUM(E36:E52)</f>
        <v>75289</v>
      </c>
      <c r="F35" s="91">
        <f>SUM(F36:F52)</f>
        <v>59776</v>
      </c>
      <c r="G35" s="91">
        <f>SUM(G36:G52)</f>
        <v>15513</v>
      </c>
      <c r="H35" s="91">
        <f t="shared" si="2"/>
        <v>47971</v>
      </c>
      <c r="I35" s="126">
        <f t="shared" si="3"/>
        <v>63.715815059304816</v>
      </c>
      <c r="J35" s="91">
        <f t="shared" si="4"/>
        <v>45068</v>
      </c>
      <c r="K35" s="127">
        <f t="shared" si="5"/>
        <v>75.39480728051392</v>
      </c>
    </row>
    <row r="36" spans="1:11" ht="15" customHeight="1">
      <c r="A36" s="114" t="s">
        <v>45</v>
      </c>
      <c r="B36" s="91">
        <f>SUM(C36:D36)</f>
        <v>1598</v>
      </c>
      <c r="C36" s="91">
        <v>1490</v>
      </c>
      <c r="D36" s="91">
        <v>108</v>
      </c>
      <c r="E36" s="91">
        <f>SUM(F36:G36)</f>
        <v>1598</v>
      </c>
      <c r="F36" s="121">
        <v>1490</v>
      </c>
      <c r="G36" s="137">
        <v>108</v>
      </c>
      <c r="H36" s="91">
        <f t="shared" si="2"/>
        <v>0</v>
      </c>
      <c r="I36" s="126">
        <f t="shared" si="3"/>
        <v>0</v>
      </c>
      <c r="J36" s="91">
        <f t="shared" si="4"/>
        <v>0</v>
      </c>
      <c r="K36" s="127">
        <f t="shared" si="5"/>
        <v>0</v>
      </c>
    </row>
    <row r="37" spans="1:11" ht="15" customHeight="1">
      <c r="A37" s="114" t="s">
        <v>46</v>
      </c>
      <c r="B37" s="91">
        <f aca="true" t="shared" si="12" ref="B37:B48">SUM(C37:D37)</f>
        <v>37201</v>
      </c>
      <c r="C37" s="91">
        <v>31666</v>
      </c>
      <c r="D37" s="91">
        <v>5535</v>
      </c>
      <c r="E37" s="91">
        <f aca="true" t="shared" si="13" ref="E37:E56">SUM(F37:G37)</f>
        <v>27808</v>
      </c>
      <c r="F37" s="132">
        <v>22273</v>
      </c>
      <c r="G37" s="132">
        <v>5535</v>
      </c>
      <c r="H37" s="91">
        <f t="shared" si="2"/>
        <v>9393</v>
      </c>
      <c r="I37" s="126">
        <f t="shared" si="3"/>
        <v>33.77804948216341</v>
      </c>
      <c r="J37" s="91">
        <f t="shared" si="4"/>
        <v>9393</v>
      </c>
      <c r="K37" s="127">
        <f t="shared" si="5"/>
        <v>42.17213666771427</v>
      </c>
    </row>
    <row r="38" spans="1:11" ht="15" customHeight="1">
      <c r="A38" s="115" t="s">
        <v>47</v>
      </c>
      <c r="B38" s="91">
        <f t="shared" si="12"/>
        <v>6786</v>
      </c>
      <c r="C38" s="91">
        <v>5851</v>
      </c>
      <c r="D38" s="91">
        <v>935</v>
      </c>
      <c r="E38" s="91">
        <f t="shared" si="13"/>
        <v>4479</v>
      </c>
      <c r="F38" s="132">
        <v>4479</v>
      </c>
      <c r="G38" s="132"/>
      <c r="H38" s="91">
        <f t="shared" si="2"/>
        <v>2307</v>
      </c>
      <c r="I38" s="126">
        <f t="shared" si="3"/>
        <v>51.50703281982585</v>
      </c>
      <c r="J38" s="91">
        <f t="shared" si="4"/>
        <v>1372</v>
      </c>
      <c r="K38" s="127">
        <f t="shared" si="5"/>
        <v>30.63183746371958</v>
      </c>
    </row>
    <row r="39" spans="1:11" ht="15" customHeight="1">
      <c r="A39" s="114" t="s">
        <v>48</v>
      </c>
      <c r="B39" s="91">
        <f t="shared" si="12"/>
        <v>15118</v>
      </c>
      <c r="C39" s="91">
        <v>5316</v>
      </c>
      <c r="D39" s="91">
        <v>9802</v>
      </c>
      <c r="E39" s="91">
        <f t="shared" si="13"/>
        <v>10123</v>
      </c>
      <c r="F39" s="121">
        <v>2289</v>
      </c>
      <c r="G39" s="93">
        <v>7834</v>
      </c>
      <c r="H39" s="91">
        <f t="shared" si="2"/>
        <v>4995</v>
      </c>
      <c r="I39" s="126">
        <f t="shared" si="3"/>
        <v>49.343080114590535</v>
      </c>
      <c r="J39" s="91">
        <f t="shared" si="4"/>
        <v>3027</v>
      </c>
      <c r="K39" s="127">
        <f t="shared" si="5"/>
        <v>132.2411533420708</v>
      </c>
    </row>
    <row r="40" spans="1:11" ht="15" customHeight="1">
      <c r="A40" s="116" t="s">
        <v>49</v>
      </c>
      <c r="B40" s="91">
        <f t="shared" si="12"/>
        <v>1315</v>
      </c>
      <c r="C40" s="91">
        <v>1315</v>
      </c>
      <c r="D40" s="91"/>
      <c r="E40" s="91">
        <f t="shared" si="13"/>
        <v>1315</v>
      </c>
      <c r="F40" s="121">
        <v>1315</v>
      </c>
      <c r="G40" s="93"/>
      <c r="H40" s="91">
        <f t="shared" si="2"/>
        <v>0</v>
      </c>
      <c r="I40" s="126">
        <f t="shared" si="3"/>
        <v>0</v>
      </c>
      <c r="J40" s="91">
        <f t="shared" si="4"/>
        <v>0</v>
      </c>
      <c r="K40" s="127">
        <f t="shared" si="5"/>
        <v>0</v>
      </c>
    </row>
    <row r="41" spans="1:11" ht="15" customHeight="1">
      <c r="A41" s="115" t="s">
        <v>50</v>
      </c>
      <c r="B41" s="91">
        <f t="shared" si="12"/>
        <v>5331</v>
      </c>
      <c r="C41" s="91">
        <v>5331</v>
      </c>
      <c r="D41" s="91"/>
      <c r="E41" s="91">
        <f t="shared" si="13"/>
        <v>0</v>
      </c>
      <c r="F41" s="121"/>
      <c r="G41" s="93"/>
      <c r="H41" s="91">
        <f t="shared" si="2"/>
        <v>5331</v>
      </c>
      <c r="I41" s="126"/>
      <c r="J41" s="91">
        <f t="shared" si="4"/>
        <v>5331</v>
      </c>
      <c r="K41" s="127"/>
    </row>
    <row r="42" spans="1:11" ht="15" customHeight="1">
      <c r="A42" s="117" t="s">
        <v>51</v>
      </c>
      <c r="B42" s="91">
        <f t="shared" si="12"/>
        <v>1111</v>
      </c>
      <c r="C42" s="91">
        <v>1111</v>
      </c>
      <c r="D42" s="91"/>
      <c r="E42" s="91">
        <f t="shared" si="13"/>
        <v>0</v>
      </c>
      <c r="F42" s="91"/>
      <c r="G42" s="91"/>
      <c r="H42" s="91">
        <f t="shared" si="2"/>
        <v>1111</v>
      </c>
      <c r="I42" s="126"/>
      <c r="J42" s="91">
        <f t="shared" si="4"/>
        <v>1111</v>
      </c>
      <c r="K42" s="127"/>
    </row>
    <row r="43" spans="1:11" ht="15" customHeight="1">
      <c r="A43" s="117" t="s">
        <v>52</v>
      </c>
      <c r="B43" s="91">
        <f t="shared" si="12"/>
        <v>2010</v>
      </c>
      <c r="C43" s="91">
        <v>2010</v>
      </c>
      <c r="D43" s="91"/>
      <c r="E43" s="91">
        <f t="shared" si="13"/>
        <v>263</v>
      </c>
      <c r="F43" s="121">
        <v>263</v>
      </c>
      <c r="G43" s="91"/>
      <c r="H43" s="91">
        <f t="shared" si="2"/>
        <v>1747</v>
      </c>
      <c r="I43" s="126">
        <f t="shared" si="3"/>
        <v>664.2585551330799</v>
      </c>
      <c r="J43" s="91">
        <f t="shared" si="4"/>
        <v>1747</v>
      </c>
      <c r="K43" s="127">
        <f t="shared" si="5"/>
        <v>664.2585551330799</v>
      </c>
    </row>
    <row r="44" spans="1:11" ht="15" customHeight="1">
      <c r="A44" s="117" t="s">
        <v>53</v>
      </c>
      <c r="B44" s="91">
        <f t="shared" si="12"/>
        <v>5304</v>
      </c>
      <c r="C44" s="91">
        <v>5304</v>
      </c>
      <c r="D44" s="91"/>
      <c r="E44" s="91">
        <f t="shared" si="13"/>
        <v>0</v>
      </c>
      <c r="F44" s="91"/>
      <c r="G44" s="91"/>
      <c r="H44" s="91">
        <f t="shared" si="2"/>
        <v>5304</v>
      </c>
      <c r="I44" s="126"/>
      <c r="J44" s="91">
        <f t="shared" si="4"/>
        <v>5304</v>
      </c>
      <c r="K44" s="127"/>
    </row>
    <row r="45" spans="1:11" ht="15" customHeight="1">
      <c r="A45" s="117" t="s">
        <v>54</v>
      </c>
      <c r="B45" s="91">
        <f t="shared" si="12"/>
        <v>4388</v>
      </c>
      <c r="C45" s="91">
        <v>4388</v>
      </c>
      <c r="D45" s="91"/>
      <c r="E45" s="91">
        <f t="shared" si="13"/>
        <v>0</v>
      </c>
      <c r="F45" s="91"/>
      <c r="G45" s="91"/>
      <c r="H45" s="91">
        <f t="shared" si="2"/>
        <v>4388</v>
      </c>
      <c r="I45" s="126"/>
      <c r="J45" s="91">
        <f t="shared" si="4"/>
        <v>4388</v>
      </c>
      <c r="K45" s="127"/>
    </row>
    <row r="46" spans="1:11" ht="15" customHeight="1">
      <c r="A46" s="117" t="s">
        <v>55</v>
      </c>
      <c r="B46" s="91">
        <f t="shared" si="12"/>
        <v>7045</v>
      </c>
      <c r="C46" s="91">
        <v>7045</v>
      </c>
      <c r="D46" s="91"/>
      <c r="E46" s="91">
        <f t="shared" si="13"/>
        <v>0</v>
      </c>
      <c r="F46" s="91"/>
      <c r="G46" s="91"/>
      <c r="H46" s="91">
        <f t="shared" si="2"/>
        <v>7045</v>
      </c>
      <c r="I46" s="126"/>
      <c r="J46" s="91">
        <f t="shared" si="4"/>
        <v>7045</v>
      </c>
      <c r="K46" s="127"/>
    </row>
    <row r="47" spans="1:11" ht="15" customHeight="1">
      <c r="A47" s="114" t="s">
        <v>56</v>
      </c>
      <c r="B47" s="91">
        <f t="shared" si="12"/>
        <v>0</v>
      </c>
      <c r="C47" s="91"/>
      <c r="D47" s="91"/>
      <c r="E47" s="91">
        <f t="shared" si="13"/>
        <v>0</v>
      </c>
      <c r="F47" s="91"/>
      <c r="G47" s="91"/>
      <c r="H47" s="91">
        <f t="shared" si="2"/>
        <v>0</v>
      </c>
      <c r="I47" s="126"/>
      <c r="J47" s="91">
        <f t="shared" si="4"/>
        <v>0</v>
      </c>
      <c r="K47" s="127"/>
    </row>
    <row r="48" spans="1:11" ht="15" customHeight="1">
      <c r="A48" s="114" t="s">
        <v>57</v>
      </c>
      <c r="B48" s="91">
        <f t="shared" si="12"/>
        <v>7758</v>
      </c>
      <c r="C48" s="91">
        <v>7758</v>
      </c>
      <c r="D48" s="91"/>
      <c r="E48" s="91">
        <f t="shared" si="13"/>
        <v>7021</v>
      </c>
      <c r="F48" s="121">
        <v>7021</v>
      </c>
      <c r="G48" s="93"/>
      <c r="H48" s="91">
        <f t="shared" si="2"/>
        <v>737</v>
      </c>
      <c r="I48" s="126">
        <f t="shared" si="3"/>
        <v>10.497080188007406</v>
      </c>
      <c r="J48" s="91">
        <f t="shared" si="4"/>
        <v>737</v>
      </c>
      <c r="K48" s="127">
        <f t="shared" si="5"/>
        <v>10.497080188007406</v>
      </c>
    </row>
    <row r="49" spans="1:11" ht="15" customHeight="1">
      <c r="A49" s="115" t="s">
        <v>58</v>
      </c>
      <c r="B49" s="91">
        <f aca="true" t="shared" si="14" ref="B49:B57">SUM(C49:D49)</f>
        <v>12561</v>
      </c>
      <c r="C49" s="91">
        <v>10525</v>
      </c>
      <c r="D49" s="91">
        <v>2036</v>
      </c>
      <c r="E49" s="91">
        <f t="shared" si="13"/>
        <v>11744</v>
      </c>
      <c r="F49" s="121">
        <v>9708</v>
      </c>
      <c r="G49" s="93">
        <v>2036</v>
      </c>
      <c r="H49" s="91">
        <f t="shared" si="2"/>
        <v>817</v>
      </c>
      <c r="I49" s="126">
        <f t="shared" si="3"/>
        <v>6.956743869209809</v>
      </c>
      <c r="J49" s="91">
        <f t="shared" si="4"/>
        <v>817</v>
      </c>
      <c r="K49" s="127">
        <f t="shared" si="5"/>
        <v>8.415739596209312</v>
      </c>
    </row>
    <row r="50" spans="1:11" ht="15" customHeight="1">
      <c r="A50" s="118" t="s">
        <v>59</v>
      </c>
      <c r="B50" s="91">
        <f t="shared" si="14"/>
        <v>760</v>
      </c>
      <c r="C50" s="91">
        <v>760</v>
      </c>
      <c r="D50" s="91"/>
      <c r="E50" s="91">
        <f t="shared" si="13"/>
        <v>567</v>
      </c>
      <c r="F50" s="121">
        <v>567</v>
      </c>
      <c r="G50" s="93"/>
      <c r="H50" s="91">
        <f t="shared" si="2"/>
        <v>193</v>
      </c>
      <c r="I50" s="126">
        <f t="shared" si="3"/>
        <v>34.038800705467374</v>
      </c>
      <c r="J50" s="91">
        <f t="shared" si="4"/>
        <v>193</v>
      </c>
      <c r="K50" s="127">
        <f t="shared" si="5"/>
        <v>34.038800705467374</v>
      </c>
    </row>
    <row r="51" spans="1:11" ht="15" customHeight="1">
      <c r="A51" s="119" t="s">
        <v>60</v>
      </c>
      <c r="B51" s="91">
        <f t="shared" si="14"/>
        <v>11123</v>
      </c>
      <c r="C51" s="91">
        <v>11123</v>
      </c>
      <c r="D51" s="91"/>
      <c r="E51" s="91">
        <f t="shared" si="13"/>
        <v>10371</v>
      </c>
      <c r="F51" s="121">
        <v>10371</v>
      </c>
      <c r="G51" s="93"/>
      <c r="H51" s="91">
        <f t="shared" si="2"/>
        <v>752</v>
      </c>
      <c r="I51" s="126">
        <f t="shared" si="3"/>
        <v>7.25098833285122</v>
      </c>
      <c r="J51" s="91">
        <f t="shared" si="4"/>
        <v>752</v>
      </c>
      <c r="K51" s="127">
        <f t="shared" si="5"/>
        <v>7.25098833285122</v>
      </c>
    </row>
    <row r="52" spans="1:11" ht="15" customHeight="1">
      <c r="A52" s="119" t="s">
        <v>61</v>
      </c>
      <c r="B52" s="91">
        <f t="shared" si="14"/>
        <v>3674</v>
      </c>
      <c r="C52" s="91">
        <v>3674</v>
      </c>
      <c r="D52" s="91"/>
      <c r="E52" s="91">
        <f t="shared" si="13"/>
        <v>0</v>
      </c>
      <c r="F52" s="91"/>
      <c r="G52" s="91"/>
      <c r="H52" s="91">
        <f t="shared" si="2"/>
        <v>3674</v>
      </c>
      <c r="I52" s="126"/>
      <c r="J52" s="91">
        <f t="shared" si="4"/>
        <v>3674</v>
      </c>
      <c r="K52" s="127"/>
    </row>
    <row r="53" spans="1:11" ht="15" customHeight="1">
      <c r="A53" s="114" t="s">
        <v>62</v>
      </c>
      <c r="B53" s="91">
        <f t="shared" si="14"/>
        <v>177</v>
      </c>
      <c r="C53" s="91">
        <v>177</v>
      </c>
      <c r="D53" s="91"/>
      <c r="E53" s="91">
        <f t="shared" si="13"/>
        <v>0</v>
      </c>
      <c r="F53" s="91"/>
      <c r="G53" s="91"/>
      <c r="H53" s="91">
        <f t="shared" si="2"/>
        <v>177</v>
      </c>
      <c r="I53" s="126"/>
      <c r="J53" s="91">
        <f t="shared" si="4"/>
        <v>177</v>
      </c>
      <c r="K53" s="127"/>
    </row>
    <row r="54" spans="1:11" ht="15" customHeight="1">
      <c r="A54" s="112" t="s">
        <v>63</v>
      </c>
      <c r="B54" s="91">
        <f t="shared" si="14"/>
        <v>73269</v>
      </c>
      <c r="C54" s="91">
        <v>73269</v>
      </c>
      <c r="D54" s="91"/>
      <c r="E54" s="91">
        <f t="shared" si="13"/>
        <v>48733</v>
      </c>
      <c r="F54" s="138">
        <v>48733</v>
      </c>
      <c r="G54" s="91"/>
      <c r="H54" s="91">
        <f t="shared" si="2"/>
        <v>24536</v>
      </c>
      <c r="I54" s="126">
        <f t="shared" si="3"/>
        <v>50.34781359653623</v>
      </c>
      <c r="J54" s="91">
        <f t="shared" si="4"/>
        <v>24536</v>
      </c>
      <c r="K54" s="127">
        <f t="shared" si="5"/>
        <v>50.34781359653623</v>
      </c>
    </row>
    <row r="55" spans="1:11" ht="15" customHeight="1">
      <c r="A55" s="120" t="s">
        <v>64</v>
      </c>
      <c r="B55" s="91">
        <f t="shared" si="14"/>
        <v>1983</v>
      </c>
      <c r="C55" s="91">
        <v>1983</v>
      </c>
      <c r="D55" s="91"/>
      <c r="E55" s="91">
        <f t="shared" si="13"/>
        <v>1983</v>
      </c>
      <c r="F55" s="91">
        <v>1983</v>
      </c>
      <c r="G55" s="91"/>
      <c r="H55" s="91">
        <f t="shared" si="2"/>
        <v>0</v>
      </c>
      <c r="I55" s="126">
        <f t="shared" si="3"/>
        <v>0</v>
      </c>
      <c r="J55" s="91">
        <f t="shared" si="4"/>
        <v>0</v>
      </c>
      <c r="K55" s="127">
        <f t="shared" si="5"/>
        <v>0</v>
      </c>
    </row>
    <row r="56" spans="1:11" ht="15" customHeight="1">
      <c r="A56" s="120" t="s">
        <v>65</v>
      </c>
      <c r="B56" s="91">
        <f t="shared" si="14"/>
        <v>533</v>
      </c>
      <c r="C56" s="121">
        <f>533+12177</f>
        <v>12710</v>
      </c>
      <c r="D56" s="121">
        <v>-12177</v>
      </c>
      <c r="E56" s="91">
        <f t="shared" si="13"/>
        <v>526</v>
      </c>
      <c r="F56" s="121">
        <v>12386</v>
      </c>
      <c r="G56" s="121">
        <v>-11860</v>
      </c>
      <c r="H56" s="91">
        <f t="shared" si="2"/>
        <v>7</v>
      </c>
      <c r="I56" s="126">
        <f t="shared" si="3"/>
        <v>1.3307984790874523</v>
      </c>
      <c r="J56" s="91">
        <f t="shared" si="4"/>
        <v>324</v>
      </c>
      <c r="K56" s="127">
        <f t="shared" si="5"/>
        <v>2.6158566123042144</v>
      </c>
    </row>
    <row r="57" spans="1:11" ht="15" customHeight="1">
      <c r="A57" s="122" t="s">
        <v>66</v>
      </c>
      <c r="B57" s="91">
        <f t="shared" si="14"/>
        <v>7100</v>
      </c>
      <c r="C57" s="97">
        <v>7100</v>
      </c>
      <c r="D57" s="97"/>
      <c r="E57" s="97"/>
      <c r="F57" s="97"/>
      <c r="G57" s="97"/>
      <c r="H57" s="91">
        <f t="shared" si="2"/>
        <v>7100</v>
      </c>
      <c r="I57" s="126"/>
      <c r="J57" s="91">
        <f t="shared" si="4"/>
        <v>7100</v>
      </c>
      <c r="K57" s="127"/>
    </row>
    <row r="58" spans="1:11" ht="15" customHeight="1">
      <c r="A58" s="123" t="s">
        <v>67</v>
      </c>
      <c r="B58" s="106">
        <f aca="true" t="shared" si="15" ref="B58:G58">B5+B30+B55+B56+B57</f>
        <v>258940</v>
      </c>
      <c r="C58" s="106">
        <f t="shared" si="15"/>
        <v>223989</v>
      </c>
      <c r="D58" s="106">
        <f t="shared" si="15"/>
        <v>34951</v>
      </c>
      <c r="E58" s="106">
        <f t="shared" si="15"/>
        <v>172515</v>
      </c>
      <c r="F58" s="106">
        <f t="shared" si="15"/>
        <v>144729</v>
      </c>
      <c r="G58" s="106">
        <f t="shared" si="15"/>
        <v>27786</v>
      </c>
      <c r="H58" s="106">
        <f t="shared" si="2"/>
        <v>86425</v>
      </c>
      <c r="I58" s="128">
        <f t="shared" si="3"/>
        <v>50.09709300640524</v>
      </c>
      <c r="J58" s="106">
        <f t="shared" si="4"/>
        <v>79260</v>
      </c>
      <c r="K58" s="129">
        <f t="shared" si="5"/>
        <v>54.76442178139834</v>
      </c>
    </row>
    <row r="59" spans="1:7" ht="14.25">
      <c r="A59" s="139"/>
      <c r="B59" s="139"/>
      <c r="C59" s="139"/>
      <c r="D59" s="139"/>
      <c r="E59" s="139"/>
      <c r="F59" s="139"/>
      <c r="G59" s="139"/>
    </row>
  </sheetData>
  <sheetProtection/>
  <mergeCells count="5">
    <mergeCell ref="A1:K1"/>
    <mergeCell ref="B3:D3"/>
    <mergeCell ref="E3:G3"/>
    <mergeCell ref="H3:K3"/>
    <mergeCell ref="A3:A4"/>
  </mergeCells>
  <printOptions/>
  <pageMargins left="0.75" right="0.47" top="0.33" bottom="0.4" header="0.28" footer="0.19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Zeros="0" workbookViewId="0" topLeftCell="A1">
      <selection activeCell="O32" sqref="O32"/>
    </sheetView>
  </sheetViews>
  <sheetFormatPr defaultColWidth="9.00390625" defaultRowHeight="14.25"/>
  <cols>
    <col min="1" max="1" width="30.00390625" style="0" customWidth="1"/>
    <col min="2" max="2" width="10.00390625" style="0" customWidth="1"/>
    <col min="3" max="3" width="9.125" style="0" customWidth="1"/>
    <col min="4" max="4" width="8.50390625" style="0" customWidth="1"/>
    <col min="5" max="5" width="8.625" style="0" customWidth="1"/>
    <col min="6" max="6" width="9.50390625" style="0" customWidth="1"/>
    <col min="7" max="7" width="8.75390625" style="0" customWidth="1"/>
    <col min="9" max="9" width="8.875" style="0" customWidth="1"/>
    <col min="11" max="11" width="10.875" style="0" customWidth="1"/>
  </cols>
  <sheetData>
    <row r="1" spans="1:11" ht="22.5">
      <c r="A1" s="54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  <c r="K2" s="55" t="s">
        <v>2</v>
      </c>
    </row>
    <row r="3" spans="1:11" ht="15.75" customHeight="1">
      <c r="A3" s="108" t="s">
        <v>3</v>
      </c>
      <c r="B3" s="109" t="s">
        <v>70</v>
      </c>
      <c r="C3" s="109"/>
      <c r="D3" s="109"/>
      <c r="E3" s="109" t="s">
        <v>71</v>
      </c>
      <c r="F3" s="109"/>
      <c r="G3" s="109"/>
      <c r="H3" s="109" t="s">
        <v>72</v>
      </c>
      <c r="I3" s="109"/>
      <c r="J3" s="109"/>
      <c r="K3" s="124"/>
    </row>
    <row r="4" spans="1:11" ht="15.75" customHeight="1">
      <c r="A4" s="110"/>
      <c r="B4" s="111" t="s">
        <v>7</v>
      </c>
      <c r="C4" s="111" t="s">
        <v>8</v>
      </c>
      <c r="D4" s="111" t="s">
        <v>9</v>
      </c>
      <c r="E4" s="111" t="s">
        <v>7</v>
      </c>
      <c r="F4" s="111" t="s">
        <v>8</v>
      </c>
      <c r="G4" s="111" t="s">
        <v>9</v>
      </c>
      <c r="H4" s="111" t="s">
        <v>10</v>
      </c>
      <c r="I4" s="111" t="s">
        <v>11</v>
      </c>
      <c r="J4" s="111" t="s">
        <v>12</v>
      </c>
      <c r="K4" s="125" t="s">
        <v>13</v>
      </c>
    </row>
    <row r="5" spans="1:11" ht="15.75" customHeight="1">
      <c r="A5" s="112" t="s">
        <v>73</v>
      </c>
      <c r="B5" s="91">
        <f>SUM(C5:D5)</f>
        <v>47811</v>
      </c>
      <c r="C5" s="91">
        <v>19732</v>
      </c>
      <c r="D5" s="91">
        <v>28079</v>
      </c>
      <c r="E5" s="91">
        <f>SUM(F5:G5)</f>
        <v>38721</v>
      </c>
      <c r="F5" s="91">
        <v>16197</v>
      </c>
      <c r="G5" s="91">
        <v>22524</v>
      </c>
      <c r="H5" s="91">
        <f aca="true" t="shared" si="0" ref="H5:H34">B5-E5</f>
        <v>9090</v>
      </c>
      <c r="I5" s="126">
        <f aca="true" t="shared" si="1" ref="I5:I34">H5/E5*100</f>
        <v>23.47563337723716</v>
      </c>
      <c r="J5" s="91">
        <f aca="true" t="shared" si="2" ref="J5:J34">C5-F5</f>
        <v>3535</v>
      </c>
      <c r="K5" s="127">
        <f aca="true" t="shared" si="3" ref="K5:K34">J5/F5*100</f>
        <v>21.82502932641847</v>
      </c>
    </row>
    <row r="6" spans="1:11" ht="15.75" customHeight="1">
      <c r="A6" s="113" t="s">
        <v>74</v>
      </c>
      <c r="B6" s="91">
        <f>B7+B11+B30</f>
        <v>201513</v>
      </c>
      <c r="C6" s="91">
        <f>C7+C11+C30</f>
        <v>182464</v>
      </c>
      <c r="D6" s="91">
        <f>D7+D11+D30</f>
        <v>19049</v>
      </c>
      <c r="E6" s="91">
        <f>E7+E11+E30</f>
        <v>184759</v>
      </c>
      <c r="F6" s="91">
        <f>F7+F11+F30</f>
        <v>167221</v>
      </c>
      <c r="G6" s="91">
        <f>G7+G11+G29</f>
        <v>17538</v>
      </c>
      <c r="H6" s="91">
        <f t="shared" si="0"/>
        <v>16754</v>
      </c>
      <c r="I6" s="126">
        <f t="shared" si="1"/>
        <v>9.068029162314149</v>
      </c>
      <c r="J6" s="91">
        <f t="shared" si="2"/>
        <v>15243</v>
      </c>
      <c r="K6" s="127">
        <f t="shared" si="3"/>
        <v>9.11548190717673</v>
      </c>
    </row>
    <row r="7" spans="1:11" ht="15.75" customHeight="1">
      <c r="A7" s="112" t="s">
        <v>40</v>
      </c>
      <c r="B7" s="91">
        <f aca="true" t="shared" si="4" ref="B7:G7">SUM(B8:B10)</f>
        <v>4984</v>
      </c>
      <c r="C7" s="91">
        <f t="shared" si="4"/>
        <v>4351</v>
      </c>
      <c r="D7" s="91">
        <f t="shared" si="4"/>
        <v>633</v>
      </c>
      <c r="E7" s="91">
        <f t="shared" si="4"/>
        <v>4934</v>
      </c>
      <c r="F7" s="91">
        <f t="shared" si="4"/>
        <v>4301</v>
      </c>
      <c r="G7" s="91">
        <f t="shared" si="4"/>
        <v>633</v>
      </c>
      <c r="H7" s="91">
        <f t="shared" si="0"/>
        <v>50</v>
      </c>
      <c r="I7" s="126">
        <f t="shared" si="1"/>
        <v>1.0133765707336846</v>
      </c>
      <c r="J7" s="91">
        <f t="shared" si="2"/>
        <v>50</v>
      </c>
      <c r="K7" s="127">
        <f t="shared" si="3"/>
        <v>1.162520344106022</v>
      </c>
    </row>
    <row r="8" spans="1:11" ht="15.75" customHeight="1">
      <c r="A8" s="114" t="s">
        <v>41</v>
      </c>
      <c r="B8" s="91">
        <f>SUM(C8:D8)</f>
        <v>2835</v>
      </c>
      <c r="C8" s="91">
        <v>2835</v>
      </c>
      <c r="D8" s="91"/>
      <c r="E8" s="91">
        <f>SUM(F8:G8)</f>
        <v>2835</v>
      </c>
      <c r="F8" s="91">
        <v>2835</v>
      </c>
      <c r="G8" s="91"/>
      <c r="H8" s="91">
        <f t="shared" si="0"/>
        <v>0</v>
      </c>
      <c r="I8" s="126">
        <f t="shared" si="1"/>
        <v>0</v>
      </c>
      <c r="J8" s="91">
        <f t="shared" si="2"/>
        <v>0</v>
      </c>
      <c r="K8" s="127">
        <f t="shared" si="3"/>
        <v>0</v>
      </c>
    </row>
    <row r="9" spans="1:11" ht="15.75" customHeight="1">
      <c r="A9" s="114" t="s">
        <v>42</v>
      </c>
      <c r="B9" s="91">
        <f>SUM(C9:D9)</f>
        <v>1174</v>
      </c>
      <c r="C9" s="91">
        <v>1174</v>
      </c>
      <c r="D9" s="91"/>
      <c r="E9" s="91">
        <f>SUM(F9:G9)</f>
        <v>1174</v>
      </c>
      <c r="F9" s="91">
        <v>1174</v>
      </c>
      <c r="G9" s="91"/>
      <c r="H9" s="91">
        <f t="shared" si="0"/>
        <v>0</v>
      </c>
      <c r="I9" s="126">
        <f t="shared" si="1"/>
        <v>0</v>
      </c>
      <c r="J9" s="91">
        <f t="shared" si="2"/>
        <v>0</v>
      </c>
      <c r="K9" s="127">
        <f t="shared" si="3"/>
        <v>0</v>
      </c>
    </row>
    <row r="10" spans="1:11" ht="15.75" customHeight="1">
      <c r="A10" s="114" t="s">
        <v>43</v>
      </c>
      <c r="B10" s="91">
        <f>SUM(C10:D10)</f>
        <v>975</v>
      </c>
      <c r="C10" s="91">
        <v>342</v>
      </c>
      <c r="D10" s="91">
        <v>633</v>
      </c>
      <c r="E10" s="91">
        <f>SUM(F10:G10)</f>
        <v>925</v>
      </c>
      <c r="F10" s="91">
        <v>292</v>
      </c>
      <c r="G10" s="91">
        <v>633</v>
      </c>
      <c r="H10" s="91">
        <f t="shared" si="0"/>
        <v>50</v>
      </c>
      <c r="I10" s="126">
        <f t="shared" si="1"/>
        <v>5.405405405405405</v>
      </c>
      <c r="J10" s="91">
        <f t="shared" si="2"/>
        <v>50</v>
      </c>
      <c r="K10" s="127">
        <f t="shared" si="3"/>
        <v>17.123287671232877</v>
      </c>
    </row>
    <row r="11" spans="1:11" ht="15.75" customHeight="1">
      <c r="A11" s="112" t="s">
        <v>44</v>
      </c>
      <c r="B11" s="91">
        <f aca="true" t="shared" si="5" ref="B11:G11">SUM(B12:B29)</f>
        <v>123260</v>
      </c>
      <c r="C11" s="91">
        <f t="shared" si="5"/>
        <v>104844</v>
      </c>
      <c r="D11" s="91">
        <f t="shared" si="5"/>
        <v>18416</v>
      </c>
      <c r="E11" s="91">
        <f t="shared" si="5"/>
        <v>106853</v>
      </c>
      <c r="F11" s="91">
        <f t="shared" si="5"/>
        <v>89948</v>
      </c>
      <c r="G11" s="91">
        <f t="shared" si="5"/>
        <v>16905</v>
      </c>
      <c r="H11" s="91">
        <f t="shared" si="0"/>
        <v>16407</v>
      </c>
      <c r="I11" s="126">
        <f t="shared" si="1"/>
        <v>15.354739689105593</v>
      </c>
      <c r="J11" s="91">
        <f t="shared" si="2"/>
        <v>14896</v>
      </c>
      <c r="K11" s="127">
        <f t="shared" si="3"/>
        <v>16.560679503713256</v>
      </c>
    </row>
    <row r="12" spans="1:11" ht="15.75" customHeight="1">
      <c r="A12" s="114" t="s">
        <v>45</v>
      </c>
      <c r="B12" s="91">
        <f>SUM(C12:D12)</f>
        <v>1598</v>
      </c>
      <c r="C12" s="91">
        <v>1490</v>
      </c>
      <c r="D12" s="91">
        <v>108</v>
      </c>
      <c r="E12" s="91">
        <f aca="true" t="shared" si="6" ref="E12:E31">SUM(F12:G12)</f>
        <v>1598</v>
      </c>
      <c r="F12" s="91">
        <v>1490</v>
      </c>
      <c r="G12" s="91">
        <v>108</v>
      </c>
      <c r="H12" s="91">
        <f t="shared" si="0"/>
        <v>0</v>
      </c>
      <c r="I12" s="126">
        <f t="shared" si="1"/>
        <v>0</v>
      </c>
      <c r="J12" s="91">
        <f t="shared" si="2"/>
        <v>0</v>
      </c>
      <c r="K12" s="127">
        <f t="shared" si="3"/>
        <v>0</v>
      </c>
    </row>
    <row r="13" spans="1:11" ht="15.75" customHeight="1">
      <c r="A13" s="114" t="s">
        <v>46</v>
      </c>
      <c r="B13" s="91">
        <f aca="true" t="shared" si="7" ref="B13:B24">SUM(C13:D13)</f>
        <v>37201</v>
      </c>
      <c r="C13" s="91">
        <v>31666</v>
      </c>
      <c r="D13" s="91">
        <v>5535</v>
      </c>
      <c r="E13" s="91">
        <f t="shared" si="6"/>
        <v>29823</v>
      </c>
      <c r="F13" s="91">
        <v>24288</v>
      </c>
      <c r="G13" s="91">
        <v>5535</v>
      </c>
      <c r="H13" s="91">
        <f t="shared" si="0"/>
        <v>7378</v>
      </c>
      <c r="I13" s="126">
        <f t="shared" si="1"/>
        <v>24.739295174865035</v>
      </c>
      <c r="J13" s="91">
        <f t="shared" si="2"/>
        <v>7378</v>
      </c>
      <c r="K13" s="127">
        <f t="shared" si="3"/>
        <v>30.37714097496706</v>
      </c>
    </row>
    <row r="14" spans="1:11" ht="15.75" customHeight="1">
      <c r="A14" s="115" t="s">
        <v>47</v>
      </c>
      <c r="B14" s="91">
        <f t="shared" si="7"/>
        <v>6786</v>
      </c>
      <c r="C14" s="91">
        <v>5851</v>
      </c>
      <c r="D14" s="91">
        <v>935</v>
      </c>
      <c r="E14" s="91">
        <f t="shared" si="6"/>
        <v>4479</v>
      </c>
      <c r="F14" s="91">
        <v>4479</v>
      </c>
      <c r="G14" s="91"/>
      <c r="H14" s="91">
        <f t="shared" si="0"/>
        <v>2307</v>
      </c>
      <c r="I14" s="126">
        <f t="shared" si="1"/>
        <v>51.50703281982585</v>
      </c>
      <c r="J14" s="91">
        <f t="shared" si="2"/>
        <v>1372</v>
      </c>
      <c r="K14" s="127">
        <f t="shared" si="3"/>
        <v>30.63183746371958</v>
      </c>
    </row>
    <row r="15" spans="1:11" ht="15.75" customHeight="1">
      <c r="A15" s="114" t="s">
        <v>48</v>
      </c>
      <c r="B15" s="91">
        <f t="shared" si="7"/>
        <v>15118</v>
      </c>
      <c r="C15" s="91">
        <v>5316</v>
      </c>
      <c r="D15" s="91">
        <v>9802</v>
      </c>
      <c r="E15" s="91">
        <f t="shared" si="6"/>
        <v>11410</v>
      </c>
      <c r="F15" s="91">
        <v>2184</v>
      </c>
      <c r="G15" s="91">
        <v>9226</v>
      </c>
      <c r="H15" s="91">
        <f t="shared" si="0"/>
        <v>3708</v>
      </c>
      <c r="I15" s="126">
        <f t="shared" si="1"/>
        <v>32.49780893952673</v>
      </c>
      <c r="J15" s="91">
        <f t="shared" si="2"/>
        <v>3132</v>
      </c>
      <c r="K15" s="127">
        <f t="shared" si="3"/>
        <v>143.4065934065934</v>
      </c>
    </row>
    <row r="16" spans="1:11" ht="15.75" customHeight="1">
      <c r="A16" s="116" t="s">
        <v>49</v>
      </c>
      <c r="B16" s="91">
        <f t="shared" si="7"/>
        <v>1315</v>
      </c>
      <c r="C16" s="91">
        <v>1315</v>
      </c>
      <c r="D16" s="91"/>
      <c r="E16" s="91">
        <f t="shared" si="6"/>
        <v>1315</v>
      </c>
      <c r="F16" s="91">
        <v>1315</v>
      </c>
      <c r="G16" s="91"/>
      <c r="H16" s="91">
        <f t="shared" si="0"/>
        <v>0</v>
      </c>
      <c r="I16" s="126">
        <f t="shared" si="1"/>
        <v>0</v>
      </c>
      <c r="J16" s="91">
        <f t="shared" si="2"/>
        <v>0</v>
      </c>
      <c r="K16" s="127">
        <f t="shared" si="3"/>
        <v>0</v>
      </c>
    </row>
    <row r="17" spans="1:11" ht="15.75" customHeight="1">
      <c r="A17" s="115" t="s">
        <v>50</v>
      </c>
      <c r="B17" s="91">
        <f t="shared" si="7"/>
        <v>5331</v>
      </c>
      <c r="C17" s="91">
        <v>5331</v>
      </c>
      <c r="D17" s="91"/>
      <c r="E17" s="91">
        <f t="shared" si="6"/>
        <v>5162</v>
      </c>
      <c r="F17" s="91">
        <v>5162</v>
      </c>
      <c r="G17" s="91"/>
      <c r="H17" s="91">
        <f t="shared" si="0"/>
        <v>169</v>
      </c>
      <c r="I17" s="126"/>
      <c r="J17" s="91">
        <f t="shared" si="2"/>
        <v>169</v>
      </c>
      <c r="K17" s="127"/>
    </row>
    <row r="18" spans="1:11" ht="15.75" customHeight="1">
      <c r="A18" s="117" t="s">
        <v>51</v>
      </c>
      <c r="B18" s="91">
        <f t="shared" si="7"/>
        <v>1111</v>
      </c>
      <c r="C18" s="91">
        <v>1111</v>
      </c>
      <c r="D18" s="91"/>
      <c r="E18" s="91">
        <f t="shared" si="6"/>
        <v>1571</v>
      </c>
      <c r="F18" s="91">
        <v>1571</v>
      </c>
      <c r="G18" s="91"/>
      <c r="H18" s="91">
        <f t="shared" si="0"/>
        <v>-460</v>
      </c>
      <c r="I18" s="126">
        <f t="shared" si="1"/>
        <v>-29.28071292170592</v>
      </c>
      <c r="J18" s="91">
        <f t="shared" si="2"/>
        <v>-460</v>
      </c>
      <c r="K18" s="127">
        <f t="shared" si="3"/>
        <v>-29.28071292170592</v>
      </c>
    </row>
    <row r="19" spans="1:11" ht="15.75" customHeight="1">
      <c r="A19" s="117" t="s">
        <v>52</v>
      </c>
      <c r="B19" s="91">
        <f t="shared" si="7"/>
        <v>2010</v>
      </c>
      <c r="C19" s="91">
        <v>2010</v>
      </c>
      <c r="D19" s="91"/>
      <c r="E19" s="91">
        <f t="shared" si="6"/>
        <v>3132</v>
      </c>
      <c r="F19" s="91">
        <v>3132</v>
      </c>
      <c r="G19" s="91"/>
      <c r="H19" s="91">
        <f t="shared" si="0"/>
        <v>-1122</v>
      </c>
      <c r="I19" s="126">
        <f t="shared" si="1"/>
        <v>-35.82375478927203</v>
      </c>
      <c r="J19" s="91">
        <f t="shared" si="2"/>
        <v>-1122</v>
      </c>
      <c r="K19" s="127">
        <f t="shared" si="3"/>
        <v>-35.82375478927203</v>
      </c>
    </row>
    <row r="20" spans="1:11" ht="15.75" customHeight="1">
      <c r="A20" s="117" t="s">
        <v>53</v>
      </c>
      <c r="B20" s="91">
        <f t="shared" si="7"/>
        <v>5304</v>
      </c>
      <c r="C20" s="91">
        <v>5304</v>
      </c>
      <c r="D20" s="91"/>
      <c r="E20" s="91">
        <f t="shared" si="6"/>
        <v>4451</v>
      </c>
      <c r="F20" s="91">
        <v>4451</v>
      </c>
      <c r="G20" s="91"/>
      <c r="H20" s="91">
        <f t="shared" si="0"/>
        <v>853</v>
      </c>
      <c r="I20" s="126">
        <f t="shared" si="1"/>
        <v>19.16423275668389</v>
      </c>
      <c r="J20" s="91">
        <f t="shared" si="2"/>
        <v>853</v>
      </c>
      <c r="K20" s="127">
        <f t="shared" si="3"/>
        <v>19.16423275668389</v>
      </c>
    </row>
    <row r="21" spans="1:11" ht="15.75" customHeight="1">
      <c r="A21" s="117" t="s">
        <v>54</v>
      </c>
      <c r="B21" s="91">
        <f t="shared" si="7"/>
        <v>4388</v>
      </c>
      <c r="C21" s="91">
        <v>4388</v>
      </c>
      <c r="D21" s="91"/>
      <c r="E21" s="91">
        <f t="shared" si="6"/>
        <v>4129</v>
      </c>
      <c r="F21" s="91">
        <v>4129</v>
      </c>
      <c r="G21" s="91"/>
      <c r="H21" s="91">
        <f t="shared" si="0"/>
        <v>259</v>
      </c>
      <c r="I21" s="126">
        <f t="shared" si="1"/>
        <v>6.272705255509808</v>
      </c>
      <c r="J21" s="91">
        <f t="shared" si="2"/>
        <v>259</v>
      </c>
      <c r="K21" s="127">
        <f t="shared" si="3"/>
        <v>6.272705255509808</v>
      </c>
    </row>
    <row r="22" spans="1:11" ht="15.75" customHeight="1">
      <c r="A22" s="117" t="s">
        <v>55</v>
      </c>
      <c r="B22" s="91">
        <f t="shared" si="7"/>
        <v>7045</v>
      </c>
      <c r="C22" s="91">
        <v>7045</v>
      </c>
      <c r="D22" s="91"/>
      <c r="E22" s="91">
        <f t="shared" si="6"/>
        <v>4941</v>
      </c>
      <c r="F22" s="91">
        <v>4941</v>
      </c>
      <c r="G22" s="91"/>
      <c r="H22" s="91">
        <f t="shared" si="0"/>
        <v>2104</v>
      </c>
      <c r="I22" s="126">
        <f t="shared" si="1"/>
        <v>42.58247318356608</v>
      </c>
      <c r="J22" s="91">
        <f t="shared" si="2"/>
        <v>2104</v>
      </c>
      <c r="K22" s="127">
        <f t="shared" si="3"/>
        <v>42.58247318356608</v>
      </c>
    </row>
    <row r="23" spans="1:11" ht="15.75" customHeight="1">
      <c r="A23" s="114" t="s">
        <v>56</v>
      </c>
      <c r="B23" s="91">
        <f t="shared" si="7"/>
        <v>0</v>
      </c>
      <c r="C23" s="91"/>
      <c r="D23" s="91"/>
      <c r="E23" s="91">
        <f t="shared" si="6"/>
        <v>0</v>
      </c>
      <c r="F23" s="91"/>
      <c r="G23" s="91"/>
      <c r="H23" s="91">
        <f t="shared" si="0"/>
        <v>0</v>
      </c>
      <c r="I23" s="126"/>
      <c r="J23" s="91"/>
      <c r="K23" s="127"/>
    </row>
    <row r="24" spans="1:11" ht="15.75" customHeight="1">
      <c r="A24" s="114" t="s">
        <v>57</v>
      </c>
      <c r="B24" s="91">
        <f t="shared" si="7"/>
        <v>7758</v>
      </c>
      <c r="C24" s="91">
        <v>7758</v>
      </c>
      <c r="D24" s="91"/>
      <c r="E24" s="91">
        <f t="shared" si="6"/>
        <v>8806</v>
      </c>
      <c r="F24" s="91">
        <v>8806</v>
      </c>
      <c r="G24" s="91"/>
      <c r="H24" s="91">
        <f t="shared" si="0"/>
        <v>-1048</v>
      </c>
      <c r="I24" s="126">
        <f t="shared" si="1"/>
        <v>-11.90097660685896</v>
      </c>
      <c r="J24" s="91">
        <f t="shared" si="2"/>
        <v>-1048</v>
      </c>
      <c r="K24" s="127">
        <f t="shared" si="3"/>
        <v>-11.90097660685896</v>
      </c>
    </row>
    <row r="25" spans="1:11" ht="15.75" customHeight="1">
      <c r="A25" s="115" t="s">
        <v>58</v>
      </c>
      <c r="B25" s="91">
        <f aca="true" t="shared" si="8" ref="B25:B33">SUM(C25:D25)</f>
        <v>12561</v>
      </c>
      <c r="C25" s="91">
        <v>10525</v>
      </c>
      <c r="D25" s="91">
        <v>2036</v>
      </c>
      <c r="E25" s="91">
        <f t="shared" si="6"/>
        <v>11757</v>
      </c>
      <c r="F25" s="91">
        <v>9721</v>
      </c>
      <c r="G25" s="91">
        <v>2036</v>
      </c>
      <c r="H25" s="91">
        <f t="shared" si="0"/>
        <v>804</v>
      </c>
      <c r="I25" s="126">
        <f t="shared" si="1"/>
        <v>6.83847920387854</v>
      </c>
      <c r="J25" s="91">
        <f t="shared" si="2"/>
        <v>804</v>
      </c>
      <c r="K25" s="127">
        <f t="shared" si="3"/>
        <v>8.270754037650448</v>
      </c>
    </row>
    <row r="26" spans="1:11" ht="15.75" customHeight="1">
      <c r="A26" s="118" t="s">
        <v>59</v>
      </c>
      <c r="B26" s="91">
        <f t="shared" si="8"/>
        <v>760</v>
      </c>
      <c r="C26" s="91">
        <v>760</v>
      </c>
      <c r="D26" s="91"/>
      <c r="E26" s="91">
        <f t="shared" si="6"/>
        <v>630</v>
      </c>
      <c r="F26" s="91">
        <v>630</v>
      </c>
      <c r="G26" s="91"/>
      <c r="H26" s="91">
        <f t="shared" si="0"/>
        <v>130</v>
      </c>
      <c r="I26" s="126"/>
      <c r="J26" s="91">
        <f t="shared" si="2"/>
        <v>130</v>
      </c>
      <c r="K26" s="127"/>
    </row>
    <row r="27" spans="1:11" ht="15.75" customHeight="1">
      <c r="A27" s="119" t="s">
        <v>60</v>
      </c>
      <c r="B27" s="91">
        <f t="shared" si="8"/>
        <v>11123</v>
      </c>
      <c r="C27" s="91">
        <v>11123</v>
      </c>
      <c r="D27" s="91"/>
      <c r="E27" s="91">
        <f t="shared" si="6"/>
        <v>10371</v>
      </c>
      <c r="F27" s="91">
        <v>10371</v>
      </c>
      <c r="G27" s="91"/>
      <c r="H27" s="91">
        <f t="shared" si="0"/>
        <v>752</v>
      </c>
      <c r="I27" s="126">
        <f t="shared" si="1"/>
        <v>7.25098833285122</v>
      </c>
      <c r="J27" s="91">
        <f t="shared" si="2"/>
        <v>752</v>
      </c>
      <c r="K27" s="127">
        <f t="shared" si="3"/>
        <v>7.25098833285122</v>
      </c>
    </row>
    <row r="28" spans="1:11" ht="15.75" customHeight="1">
      <c r="A28" s="119" t="s">
        <v>61</v>
      </c>
      <c r="B28" s="91">
        <f t="shared" si="8"/>
        <v>3674</v>
      </c>
      <c r="C28" s="91">
        <v>3674</v>
      </c>
      <c r="D28" s="91"/>
      <c r="E28" s="91">
        <f t="shared" si="6"/>
        <v>3125</v>
      </c>
      <c r="F28" s="91">
        <v>3125</v>
      </c>
      <c r="G28" s="91"/>
      <c r="H28" s="91">
        <f t="shared" si="0"/>
        <v>549</v>
      </c>
      <c r="I28" s="126"/>
      <c r="J28" s="91">
        <f t="shared" si="2"/>
        <v>549</v>
      </c>
      <c r="K28" s="127"/>
    </row>
    <row r="29" spans="1:11" ht="15.75" customHeight="1">
      <c r="A29" s="114" t="s">
        <v>62</v>
      </c>
      <c r="B29" s="91">
        <f t="shared" si="8"/>
        <v>177</v>
      </c>
      <c r="C29" s="91">
        <v>177</v>
      </c>
      <c r="D29" s="91"/>
      <c r="E29" s="91">
        <f t="shared" si="6"/>
        <v>153</v>
      </c>
      <c r="F29" s="91">
        <v>153</v>
      </c>
      <c r="G29" s="91"/>
      <c r="H29" s="91">
        <f t="shared" si="0"/>
        <v>24</v>
      </c>
      <c r="I29" s="126">
        <f t="shared" si="1"/>
        <v>15.686274509803921</v>
      </c>
      <c r="J29" s="91">
        <f t="shared" si="2"/>
        <v>24</v>
      </c>
      <c r="K29" s="127">
        <f t="shared" si="3"/>
        <v>15.686274509803921</v>
      </c>
    </row>
    <row r="30" spans="1:11" ht="15.75" customHeight="1">
      <c r="A30" s="112" t="s">
        <v>63</v>
      </c>
      <c r="B30" s="91">
        <f t="shared" si="8"/>
        <v>73269</v>
      </c>
      <c r="C30" s="91">
        <v>73269</v>
      </c>
      <c r="D30" s="91"/>
      <c r="E30" s="91">
        <f t="shared" si="6"/>
        <v>72972</v>
      </c>
      <c r="F30" s="91">
        <v>72972</v>
      </c>
      <c r="G30" s="91"/>
      <c r="H30" s="91">
        <f t="shared" si="0"/>
        <v>297</v>
      </c>
      <c r="I30" s="126">
        <f t="shared" si="1"/>
        <v>0.4070054267390232</v>
      </c>
      <c r="J30" s="91">
        <f t="shared" si="2"/>
        <v>297</v>
      </c>
      <c r="K30" s="127">
        <f t="shared" si="3"/>
        <v>0.4070054267390232</v>
      </c>
    </row>
    <row r="31" spans="1:11" ht="15.75" customHeight="1">
      <c r="A31" s="120" t="s">
        <v>64</v>
      </c>
      <c r="B31" s="91">
        <f t="shared" si="8"/>
        <v>1983</v>
      </c>
      <c r="C31" s="91">
        <v>1983</v>
      </c>
      <c r="D31" s="91"/>
      <c r="E31" s="91">
        <f t="shared" si="6"/>
        <v>4083</v>
      </c>
      <c r="F31" s="91">
        <v>4083</v>
      </c>
      <c r="G31" s="91"/>
      <c r="H31" s="91">
        <f t="shared" si="0"/>
        <v>-2100</v>
      </c>
      <c r="I31" s="126">
        <f t="shared" si="1"/>
        <v>-51.43277002204262</v>
      </c>
      <c r="J31" s="91">
        <f t="shared" si="2"/>
        <v>-2100</v>
      </c>
      <c r="K31" s="127">
        <f t="shared" si="3"/>
        <v>-51.43277002204262</v>
      </c>
    </row>
    <row r="32" spans="1:11" ht="15.75" customHeight="1">
      <c r="A32" s="120" t="s">
        <v>65</v>
      </c>
      <c r="B32" s="91">
        <f t="shared" si="8"/>
        <v>533</v>
      </c>
      <c r="C32" s="121">
        <f>533+12177</f>
        <v>12710</v>
      </c>
      <c r="D32" s="121">
        <v>-12177</v>
      </c>
      <c r="E32" s="91">
        <f>F32+G32</f>
        <v>468</v>
      </c>
      <c r="F32" s="121">
        <v>12764</v>
      </c>
      <c r="G32" s="121">
        <v>-12296</v>
      </c>
      <c r="H32" s="91">
        <f t="shared" si="0"/>
        <v>65</v>
      </c>
      <c r="I32" s="126">
        <f t="shared" si="1"/>
        <v>13.88888888888889</v>
      </c>
      <c r="J32" s="91">
        <f t="shared" si="2"/>
        <v>-54</v>
      </c>
      <c r="K32" s="127">
        <f t="shared" si="3"/>
        <v>-0.42306486994672515</v>
      </c>
    </row>
    <row r="33" spans="1:11" ht="15.75" customHeight="1">
      <c r="A33" s="122" t="s">
        <v>66</v>
      </c>
      <c r="B33" s="91">
        <f t="shared" si="8"/>
        <v>7100</v>
      </c>
      <c r="C33" s="97">
        <v>7100</v>
      </c>
      <c r="D33" s="97"/>
      <c r="E33" s="91">
        <f>F33+G33</f>
        <v>19814</v>
      </c>
      <c r="F33" s="97">
        <v>19814</v>
      </c>
      <c r="G33" s="97"/>
      <c r="H33" s="91">
        <f t="shared" si="0"/>
        <v>-12714</v>
      </c>
      <c r="I33" s="126">
        <f t="shared" si="1"/>
        <v>-64.16675078227516</v>
      </c>
      <c r="J33" s="91">
        <f t="shared" si="2"/>
        <v>-12714</v>
      </c>
      <c r="K33" s="127">
        <f t="shared" si="3"/>
        <v>-64.16675078227516</v>
      </c>
    </row>
    <row r="34" spans="1:11" ht="15.75" customHeight="1">
      <c r="A34" s="123" t="s">
        <v>67</v>
      </c>
      <c r="B34" s="106">
        <f aca="true" t="shared" si="9" ref="B34:G34">B5+B6+B31+B32+B33</f>
        <v>258940</v>
      </c>
      <c r="C34" s="106">
        <f t="shared" si="9"/>
        <v>223989</v>
      </c>
      <c r="D34" s="106">
        <f t="shared" si="9"/>
        <v>34951</v>
      </c>
      <c r="E34" s="106">
        <f t="shared" si="9"/>
        <v>247845</v>
      </c>
      <c r="F34" s="106">
        <f t="shared" si="9"/>
        <v>220079</v>
      </c>
      <c r="G34" s="106">
        <f t="shared" si="9"/>
        <v>27766</v>
      </c>
      <c r="H34" s="106">
        <f t="shared" si="0"/>
        <v>11095</v>
      </c>
      <c r="I34" s="128">
        <f t="shared" si="1"/>
        <v>4.47658819019952</v>
      </c>
      <c r="J34" s="106">
        <f t="shared" si="2"/>
        <v>3910</v>
      </c>
      <c r="K34" s="129">
        <f t="shared" si="3"/>
        <v>1.7766347538838327</v>
      </c>
    </row>
  </sheetData>
  <sheetProtection/>
  <mergeCells count="5">
    <mergeCell ref="A1:K1"/>
    <mergeCell ref="B3:D3"/>
    <mergeCell ref="E3:G3"/>
    <mergeCell ref="H3:K3"/>
    <mergeCell ref="A3:A4"/>
  </mergeCells>
  <printOptions/>
  <pageMargins left="0.98" right="0.28" top="0.1968503937007874" bottom="0.15748031496062992" header="0.15748031496062992" footer="0.15748031496062992"/>
  <pageSetup horizontalDpi="600" verticalDpi="600" orientation="landscape" paperSize="9" scale="98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Zeros="0" workbookViewId="0" topLeftCell="A1">
      <pane xSplit="1" ySplit="5" topLeftCell="B6" activePane="bottomRight" state="frozen"/>
      <selection pane="bottomRight" activeCell="I32" sqref="I32"/>
    </sheetView>
  </sheetViews>
  <sheetFormatPr defaultColWidth="9.00390625" defaultRowHeight="14.25"/>
  <cols>
    <col min="1" max="1" width="25.00390625" style="0" customWidth="1"/>
    <col min="2" max="2" width="6.50390625" style="0" customWidth="1"/>
    <col min="3" max="3" width="6.875" style="0" customWidth="1"/>
    <col min="4" max="4" width="7.00390625" style="0" customWidth="1"/>
    <col min="5" max="5" width="7.375" style="0" customWidth="1"/>
    <col min="6" max="6" width="6.75390625" style="0" customWidth="1"/>
    <col min="7" max="7" width="5.50390625" style="0" customWidth="1"/>
    <col min="8" max="8" width="6.625" style="0" customWidth="1"/>
    <col min="9" max="9" width="6.375" style="0" customWidth="1"/>
    <col min="10" max="11" width="7.00390625" style="0" customWidth="1"/>
    <col min="12" max="12" width="6.75390625" style="0" customWidth="1"/>
    <col min="13" max="13" width="5.75390625" style="0" customWidth="1"/>
    <col min="14" max="15" width="5.875" style="0" customWidth="1"/>
    <col min="16" max="16" width="6.25390625" style="0" customWidth="1"/>
    <col min="17" max="17" width="7.25390625" style="0" customWidth="1"/>
  </cols>
  <sheetData>
    <row r="1" spans="1:17" ht="22.5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5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 t="s">
        <v>2</v>
      </c>
    </row>
    <row r="3" spans="1:17" ht="15.75" customHeight="1">
      <c r="A3" s="57" t="s">
        <v>3</v>
      </c>
      <c r="B3" s="58" t="s">
        <v>4</v>
      </c>
      <c r="C3" s="59"/>
      <c r="D3" s="59"/>
      <c r="E3" s="59"/>
      <c r="F3" s="59"/>
      <c r="G3" s="60"/>
      <c r="H3" s="61" t="s">
        <v>5</v>
      </c>
      <c r="I3" s="61"/>
      <c r="J3" s="61"/>
      <c r="K3" s="61"/>
      <c r="L3" s="61"/>
      <c r="M3" s="61"/>
      <c r="N3" s="77" t="s">
        <v>6</v>
      </c>
      <c r="O3" s="78"/>
      <c r="P3" s="78"/>
      <c r="Q3" s="84"/>
    </row>
    <row r="4" spans="1:17" ht="12.75" customHeight="1">
      <c r="A4" s="62"/>
      <c r="B4" s="63" t="s">
        <v>77</v>
      </c>
      <c r="C4" s="63" t="s">
        <v>8</v>
      </c>
      <c r="D4" s="63"/>
      <c r="E4" s="63"/>
      <c r="F4" s="63"/>
      <c r="G4" s="63" t="s">
        <v>9</v>
      </c>
      <c r="H4" s="63" t="s">
        <v>77</v>
      </c>
      <c r="I4" s="63" t="s">
        <v>8</v>
      </c>
      <c r="J4" s="63"/>
      <c r="K4" s="63"/>
      <c r="L4" s="63"/>
      <c r="M4" s="63" t="s">
        <v>9</v>
      </c>
      <c r="N4" s="79" t="s">
        <v>10</v>
      </c>
      <c r="O4" s="79" t="s">
        <v>11</v>
      </c>
      <c r="P4" s="79" t="s">
        <v>12</v>
      </c>
      <c r="Q4" s="85" t="s">
        <v>13</v>
      </c>
    </row>
    <row r="5" spans="1:17" ht="20.25" customHeight="1">
      <c r="A5" s="62"/>
      <c r="B5" s="63"/>
      <c r="C5" s="64" t="s">
        <v>7</v>
      </c>
      <c r="D5" s="64" t="s">
        <v>78</v>
      </c>
      <c r="E5" s="64" t="s">
        <v>79</v>
      </c>
      <c r="F5" s="64" t="s">
        <v>80</v>
      </c>
      <c r="G5" s="63"/>
      <c r="H5" s="63"/>
      <c r="I5" s="64" t="s">
        <v>7</v>
      </c>
      <c r="J5" s="64" t="s">
        <v>78</v>
      </c>
      <c r="K5" s="64" t="s">
        <v>79</v>
      </c>
      <c r="L5" s="64" t="s">
        <v>80</v>
      </c>
      <c r="M5" s="63"/>
      <c r="N5" s="80"/>
      <c r="O5" s="80"/>
      <c r="P5" s="80"/>
      <c r="Q5" s="86"/>
    </row>
    <row r="6" spans="1:17" ht="20.25" customHeight="1">
      <c r="A6" s="65" t="s">
        <v>81</v>
      </c>
      <c r="B6" s="91">
        <f aca="true" t="shared" si="0" ref="B6:B29">SUM(D6:G6)</f>
        <v>218212</v>
      </c>
      <c r="C6" s="91">
        <f>SUM(D6:F6)</f>
        <v>198963</v>
      </c>
      <c r="D6" s="90">
        <f>SUM(D7:D26)</f>
        <v>123711</v>
      </c>
      <c r="E6" s="90">
        <f aca="true" t="shared" si="1" ref="E6:M6">SUM(E7:E26)</f>
        <v>73269</v>
      </c>
      <c r="F6" s="90">
        <f t="shared" si="1"/>
        <v>1983</v>
      </c>
      <c r="G6" s="90">
        <f t="shared" si="1"/>
        <v>19249</v>
      </c>
      <c r="H6" s="90">
        <f t="shared" si="1"/>
        <v>152400</v>
      </c>
      <c r="I6" s="90">
        <f t="shared" si="1"/>
        <v>137281</v>
      </c>
      <c r="J6" s="90">
        <f t="shared" si="1"/>
        <v>86565</v>
      </c>
      <c r="K6" s="90">
        <f t="shared" si="1"/>
        <v>48733</v>
      </c>
      <c r="L6" s="90">
        <f t="shared" si="1"/>
        <v>1983</v>
      </c>
      <c r="M6" s="90">
        <f t="shared" si="1"/>
        <v>15119</v>
      </c>
      <c r="N6" s="91">
        <f>B6-H6</f>
        <v>65812</v>
      </c>
      <c r="O6" s="101">
        <f>N6/H6*100</f>
        <v>43.183727034120736</v>
      </c>
      <c r="P6" s="91">
        <f>C6-I6</f>
        <v>61682</v>
      </c>
      <c r="Q6" s="102">
        <f>P6/I6*100</f>
        <v>44.93119951049307</v>
      </c>
    </row>
    <row r="7" spans="1:17" ht="18" customHeight="1">
      <c r="A7" s="67" t="s">
        <v>82</v>
      </c>
      <c r="B7" s="91">
        <f t="shared" si="0"/>
        <v>13866</v>
      </c>
      <c r="C7" s="91">
        <f>SUM(D7:F7)</f>
        <v>9900</v>
      </c>
      <c r="D7" s="90">
        <v>9887</v>
      </c>
      <c r="E7" s="90">
        <v>13</v>
      </c>
      <c r="F7" s="90"/>
      <c r="G7" s="90">
        <v>3966</v>
      </c>
      <c r="H7" s="92">
        <f>I7+M7</f>
        <v>7400</v>
      </c>
      <c r="I7" s="91">
        <f>SUM(J7:L7)</f>
        <v>5176</v>
      </c>
      <c r="J7" s="90">
        <v>5159</v>
      </c>
      <c r="K7" s="90">
        <v>17</v>
      </c>
      <c r="L7" s="90"/>
      <c r="M7" s="90">
        <v>2224</v>
      </c>
      <c r="N7" s="91">
        <f aca="true" t="shared" si="2" ref="N7:N29">B7-H7</f>
        <v>6466</v>
      </c>
      <c r="O7" s="101">
        <f aca="true" t="shared" si="3" ref="O7:O29">N7/H7*100</f>
        <v>87.37837837837837</v>
      </c>
      <c r="P7" s="91">
        <f aca="true" t="shared" si="4" ref="P7:P29">C7-I7</f>
        <v>4724</v>
      </c>
      <c r="Q7" s="102">
        <f aca="true" t="shared" si="5" ref="Q7:Q29">P7/I7*100</f>
        <v>91.26738794435857</v>
      </c>
    </row>
    <row r="8" spans="1:17" ht="18" customHeight="1">
      <c r="A8" s="67" t="s">
        <v>83</v>
      </c>
      <c r="B8" s="91">
        <f t="shared" si="0"/>
        <v>30</v>
      </c>
      <c r="C8" s="91">
        <f aca="true" t="shared" si="6" ref="C8:C29">SUM(D8:F8)</f>
        <v>30</v>
      </c>
      <c r="D8" s="90">
        <v>30</v>
      </c>
      <c r="E8" s="90"/>
      <c r="F8" s="91"/>
      <c r="G8" s="91"/>
      <c r="H8" s="92">
        <f aca="true" t="shared" si="7" ref="H8:H27">I8+M8</f>
        <v>20</v>
      </c>
      <c r="I8" s="91">
        <f aca="true" t="shared" si="8" ref="I8:I27">SUM(J8:L8)</f>
        <v>20</v>
      </c>
      <c r="J8" s="90">
        <v>20</v>
      </c>
      <c r="K8" s="90"/>
      <c r="L8" s="90"/>
      <c r="M8" s="91"/>
      <c r="N8" s="91">
        <f t="shared" si="2"/>
        <v>10</v>
      </c>
      <c r="O8" s="101">
        <f t="shared" si="3"/>
        <v>50</v>
      </c>
      <c r="P8" s="91">
        <f t="shared" si="4"/>
        <v>10</v>
      </c>
      <c r="Q8" s="102">
        <f t="shared" si="5"/>
        <v>50</v>
      </c>
    </row>
    <row r="9" spans="1:17" ht="18" customHeight="1">
      <c r="A9" s="67" t="s">
        <v>84</v>
      </c>
      <c r="B9" s="91">
        <f t="shared" si="0"/>
        <v>8943</v>
      </c>
      <c r="C9" s="91">
        <f t="shared" si="6"/>
        <v>8895</v>
      </c>
      <c r="D9" s="90">
        <v>8039</v>
      </c>
      <c r="E9" s="90">
        <v>856</v>
      </c>
      <c r="F9" s="90"/>
      <c r="G9" s="90">
        <v>48</v>
      </c>
      <c r="H9" s="92">
        <f t="shared" si="7"/>
        <v>4947</v>
      </c>
      <c r="I9" s="91">
        <f t="shared" si="8"/>
        <v>4925</v>
      </c>
      <c r="J9" s="90">
        <v>4197</v>
      </c>
      <c r="K9" s="90">
        <v>728</v>
      </c>
      <c r="L9" s="90"/>
      <c r="M9" s="90">
        <v>22</v>
      </c>
      <c r="N9" s="91">
        <f t="shared" si="2"/>
        <v>3996</v>
      </c>
      <c r="O9" s="101">
        <f t="shared" si="3"/>
        <v>80.77622801697999</v>
      </c>
      <c r="P9" s="91">
        <f t="shared" si="4"/>
        <v>3970</v>
      </c>
      <c r="Q9" s="102">
        <f t="shared" si="5"/>
        <v>80.60913705583756</v>
      </c>
    </row>
    <row r="10" spans="1:17" ht="18" customHeight="1">
      <c r="A10" s="67" t="s">
        <v>85</v>
      </c>
      <c r="B10" s="91">
        <f t="shared" si="0"/>
        <v>28344</v>
      </c>
      <c r="C10" s="91">
        <f t="shared" si="6"/>
        <v>28194</v>
      </c>
      <c r="D10" s="90">
        <f>24837-130</f>
        <v>24707</v>
      </c>
      <c r="E10" s="90">
        <v>3357</v>
      </c>
      <c r="F10" s="90">
        <v>130</v>
      </c>
      <c r="G10" s="90">
        <v>150</v>
      </c>
      <c r="H10" s="92">
        <f t="shared" si="7"/>
        <v>21991</v>
      </c>
      <c r="I10" s="91">
        <f t="shared" si="8"/>
        <v>21955</v>
      </c>
      <c r="J10" s="90">
        <v>19714</v>
      </c>
      <c r="K10" s="90">
        <v>2241</v>
      </c>
      <c r="L10" s="90"/>
      <c r="M10" s="90">
        <v>36</v>
      </c>
      <c r="N10" s="91">
        <f t="shared" si="2"/>
        <v>6353</v>
      </c>
      <c r="O10" s="101">
        <f t="shared" si="3"/>
        <v>28.88909099176936</v>
      </c>
      <c r="P10" s="91">
        <f t="shared" si="4"/>
        <v>6239</v>
      </c>
      <c r="Q10" s="102">
        <f t="shared" si="5"/>
        <v>28.417217034844</v>
      </c>
    </row>
    <row r="11" spans="1:17" ht="18" customHeight="1">
      <c r="A11" s="67" t="s">
        <v>86</v>
      </c>
      <c r="B11" s="91">
        <f t="shared" si="0"/>
        <v>243</v>
      </c>
      <c r="C11" s="91">
        <f t="shared" si="6"/>
        <v>243</v>
      </c>
      <c r="D11" s="90">
        <v>230</v>
      </c>
      <c r="E11" s="90">
        <v>13</v>
      </c>
      <c r="F11" s="90"/>
      <c r="G11" s="91"/>
      <c r="H11" s="92">
        <f t="shared" si="7"/>
        <v>189</v>
      </c>
      <c r="I11" s="91">
        <f t="shared" si="8"/>
        <v>189</v>
      </c>
      <c r="J11" s="90">
        <v>176</v>
      </c>
      <c r="K11" s="90">
        <v>13</v>
      </c>
      <c r="L11" s="90"/>
      <c r="M11" s="91"/>
      <c r="N11" s="91">
        <f t="shared" si="2"/>
        <v>54</v>
      </c>
      <c r="O11" s="101">
        <f t="shared" si="3"/>
        <v>28.57142857142857</v>
      </c>
      <c r="P11" s="91">
        <f t="shared" si="4"/>
        <v>54</v>
      </c>
      <c r="Q11" s="102">
        <f t="shared" si="5"/>
        <v>28.57142857142857</v>
      </c>
    </row>
    <row r="12" spans="1:17" ht="18" customHeight="1">
      <c r="A12" s="67" t="s">
        <v>87</v>
      </c>
      <c r="B12" s="91">
        <f t="shared" si="0"/>
        <v>2756</v>
      </c>
      <c r="C12" s="91">
        <f t="shared" si="6"/>
        <v>2756</v>
      </c>
      <c r="D12" s="90">
        <v>2461</v>
      </c>
      <c r="E12" s="90">
        <v>295</v>
      </c>
      <c r="F12" s="90"/>
      <c r="G12" s="91"/>
      <c r="H12" s="92">
        <f t="shared" si="7"/>
        <v>2239</v>
      </c>
      <c r="I12" s="91">
        <f t="shared" si="8"/>
        <v>2239</v>
      </c>
      <c r="J12" s="90">
        <v>2026</v>
      </c>
      <c r="K12" s="90">
        <v>213</v>
      </c>
      <c r="L12" s="90"/>
      <c r="M12" s="91"/>
      <c r="N12" s="91">
        <f t="shared" si="2"/>
        <v>517</v>
      </c>
      <c r="O12" s="101">
        <f t="shared" si="3"/>
        <v>23.090665475658774</v>
      </c>
      <c r="P12" s="91">
        <f t="shared" si="4"/>
        <v>517</v>
      </c>
      <c r="Q12" s="102">
        <f t="shared" si="5"/>
        <v>23.090665475658774</v>
      </c>
    </row>
    <row r="13" spans="1:17" ht="18" customHeight="1">
      <c r="A13" s="67" t="s">
        <v>88</v>
      </c>
      <c r="B13" s="91">
        <f t="shared" si="0"/>
        <v>41494</v>
      </c>
      <c r="C13" s="91">
        <f t="shared" si="6"/>
        <v>39902</v>
      </c>
      <c r="D13" s="90">
        <f>32489-1156</f>
        <v>31333</v>
      </c>
      <c r="E13" s="90">
        <v>7413</v>
      </c>
      <c r="F13" s="90">
        <v>1156</v>
      </c>
      <c r="G13" s="90">
        <v>1592</v>
      </c>
      <c r="H13" s="92">
        <f t="shared" si="7"/>
        <v>36873</v>
      </c>
      <c r="I13" s="91">
        <f t="shared" si="8"/>
        <v>34437</v>
      </c>
      <c r="J13" s="90">
        <v>26685</v>
      </c>
      <c r="K13" s="90">
        <v>7752</v>
      </c>
      <c r="L13" s="90"/>
      <c r="M13" s="90">
        <v>2436</v>
      </c>
      <c r="N13" s="91">
        <f t="shared" si="2"/>
        <v>4621</v>
      </c>
      <c r="O13" s="101">
        <f t="shared" si="3"/>
        <v>12.532205136549779</v>
      </c>
      <c r="P13" s="91">
        <f t="shared" si="4"/>
        <v>5465</v>
      </c>
      <c r="Q13" s="102">
        <f t="shared" si="5"/>
        <v>15.869558904666492</v>
      </c>
    </row>
    <row r="14" spans="1:17" ht="18" customHeight="1">
      <c r="A14" s="67" t="s">
        <v>89</v>
      </c>
      <c r="B14" s="91">
        <f t="shared" si="0"/>
        <v>20241</v>
      </c>
      <c r="C14" s="91">
        <f t="shared" si="6"/>
        <v>19644</v>
      </c>
      <c r="D14" s="90">
        <v>13927</v>
      </c>
      <c r="E14" s="90">
        <v>5717</v>
      </c>
      <c r="F14" s="90"/>
      <c r="G14" s="90">
        <v>597</v>
      </c>
      <c r="H14" s="92">
        <f t="shared" si="7"/>
        <v>15351</v>
      </c>
      <c r="I14" s="91">
        <f t="shared" si="8"/>
        <v>14559</v>
      </c>
      <c r="J14" s="90">
        <v>8674</v>
      </c>
      <c r="K14" s="90">
        <v>5885</v>
      </c>
      <c r="L14" s="90"/>
      <c r="M14" s="90">
        <v>792</v>
      </c>
      <c r="N14" s="91">
        <f t="shared" si="2"/>
        <v>4890</v>
      </c>
      <c r="O14" s="101">
        <f t="shared" si="3"/>
        <v>31.854602306038693</v>
      </c>
      <c r="P14" s="91">
        <f t="shared" si="4"/>
        <v>5085</v>
      </c>
      <c r="Q14" s="102">
        <f t="shared" si="5"/>
        <v>34.92684937152276</v>
      </c>
    </row>
    <row r="15" spans="1:17" ht="18" customHeight="1">
      <c r="A15" s="67" t="s">
        <v>90</v>
      </c>
      <c r="B15" s="91">
        <f t="shared" si="0"/>
        <v>6051</v>
      </c>
      <c r="C15" s="91">
        <f t="shared" si="6"/>
        <v>6034</v>
      </c>
      <c r="D15" s="90">
        <v>1400</v>
      </c>
      <c r="E15" s="90">
        <v>4634</v>
      </c>
      <c r="F15" s="90"/>
      <c r="G15" s="90">
        <v>17</v>
      </c>
      <c r="H15" s="92">
        <f t="shared" si="7"/>
        <v>2111</v>
      </c>
      <c r="I15" s="91">
        <f t="shared" si="8"/>
        <v>1781</v>
      </c>
      <c r="J15" s="90">
        <v>187</v>
      </c>
      <c r="K15" s="90">
        <v>1594</v>
      </c>
      <c r="L15" s="90"/>
      <c r="M15" s="90">
        <v>330</v>
      </c>
      <c r="N15" s="91">
        <f t="shared" si="2"/>
        <v>3940</v>
      </c>
      <c r="O15" s="101">
        <f t="shared" si="3"/>
        <v>186.64140217906206</v>
      </c>
      <c r="P15" s="91">
        <f t="shared" si="4"/>
        <v>4253</v>
      </c>
      <c r="Q15" s="102">
        <f t="shared" si="5"/>
        <v>238.7984278495227</v>
      </c>
    </row>
    <row r="16" spans="1:17" ht="18" customHeight="1">
      <c r="A16" s="67" t="s">
        <v>91</v>
      </c>
      <c r="B16" s="91">
        <f t="shared" si="0"/>
        <v>7378</v>
      </c>
      <c r="C16" s="91">
        <f t="shared" si="6"/>
        <v>2588</v>
      </c>
      <c r="D16" s="90">
        <v>2558</v>
      </c>
      <c r="E16" s="90">
        <v>30</v>
      </c>
      <c r="F16" s="90"/>
      <c r="G16" s="90">
        <v>4790</v>
      </c>
      <c r="H16" s="92">
        <f t="shared" si="7"/>
        <v>2282</v>
      </c>
      <c r="I16" s="91">
        <f t="shared" si="8"/>
        <v>1728</v>
      </c>
      <c r="J16" s="90">
        <v>1728</v>
      </c>
      <c r="K16" s="90"/>
      <c r="L16" s="90"/>
      <c r="M16" s="90">
        <v>554</v>
      </c>
      <c r="N16" s="91">
        <f t="shared" si="2"/>
        <v>5096</v>
      </c>
      <c r="O16" s="101">
        <f t="shared" si="3"/>
        <v>223.31288343558282</v>
      </c>
      <c r="P16" s="91">
        <f t="shared" si="4"/>
        <v>860</v>
      </c>
      <c r="Q16" s="102">
        <f t="shared" si="5"/>
        <v>49.76851851851852</v>
      </c>
    </row>
    <row r="17" spans="1:17" ht="18" customHeight="1">
      <c r="A17" s="67" t="s">
        <v>92</v>
      </c>
      <c r="B17" s="91">
        <f t="shared" si="0"/>
        <v>65078</v>
      </c>
      <c r="C17" s="91">
        <f t="shared" si="6"/>
        <v>58071</v>
      </c>
      <c r="D17" s="90">
        <f>16550-178-519</f>
        <v>15853</v>
      </c>
      <c r="E17" s="90">
        <v>41521</v>
      </c>
      <c r="F17" s="90">
        <f>178+519</f>
        <v>697</v>
      </c>
      <c r="G17" s="90">
        <v>7007</v>
      </c>
      <c r="H17" s="92">
        <f t="shared" si="7"/>
        <v>36189</v>
      </c>
      <c r="I17" s="91">
        <f t="shared" si="8"/>
        <v>28214</v>
      </c>
      <c r="J17" s="90">
        <v>3954</v>
      </c>
      <c r="K17" s="90">
        <v>24260</v>
      </c>
      <c r="L17" s="90"/>
      <c r="M17" s="90">
        <v>7975</v>
      </c>
      <c r="N17" s="91">
        <f t="shared" si="2"/>
        <v>28889</v>
      </c>
      <c r="O17" s="101">
        <f t="shared" si="3"/>
        <v>79.82812456823896</v>
      </c>
      <c r="P17" s="91">
        <f t="shared" si="4"/>
        <v>29857</v>
      </c>
      <c r="Q17" s="102">
        <f t="shared" si="5"/>
        <v>105.82335010987454</v>
      </c>
    </row>
    <row r="18" spans="1:17" ht="18" customHeight="1">
      <c r="A18" s="67" t="s">
        <v>93</v>
      </c>
      <c r="B18" s="91">
        <f t="shared" si="0"/>
        <v>9326</v>
      </c>
      <c r="C18" s="91">
        <f t="shared" si="6"/>
        <v>9326</v>
      </c>
      <c r="D18" s="90">
        <v>5513</v>
      </c>
      <c r="E18" s="90">
        <v>3813</v>
      </c>
      <c r="F18" s="91"/>
      <c r="G18" s="91"/>
      <c r="H18" s="92">
        <f t="shared" si="7"/>
        <v>5447</v>
      </c>
      <c r="I18" s="91">
        <f t="shared" si="8"/>
        <v>5447</v>
      </c>
      <c r="J18" s="90">
        <v>74</v>
      </c>
      <c r="K18" s="90">
        <v>5373</v>
      </c>
      <c r="L18" s="90"/>
      <c r="M18" s="91"/>
      <c r="N18" s="91">
        <f t="shared" si="2"/>
        <v>3879</v>
      </c>
      <c r="O18" s="101">
        <f t="shared" si="3"/>
        <v>71.21351202496787</v>
      </c>
      <c r="P18" s="91">
        <f t="shared" si="4"/>
        <v>3879</v>
      </c>
      <c r="Q18" s="102">
        <f t="shared" si="5"/>
        <v>71.21351202496787</v>
      </c>
    </row>
    <row r="19" spans="1:17" ht="18" customHeight="1">
      <c r="A19" s="67" t="s">
        <v>94</v>
      </c>
      <c r="B19" s="91">
        <f t="shared" si="0"/>
        <v>1702</v>
      </c>
      <c r="C19" s="91">
        <f t="shared" si="6"/>
        <v>950</v>
      </c>
      <c r="D19" s="90">
        <v>950</v>
      </c>
      <c r="E19" s="90"/>
      <c r="F19" s="90"/>
      <c r="G19" s="90">
        <v>752</v>
      </c>
      <c r="H19" s="92">
        <f t="shared" si="7"/>
        <v>1116</v>
      </c>
      <c r="I19" s="91">
        <f t="shared" si="8"/>
        <v>701</v>
      </c>
      <c r="J19" s="90">
        <v>701</v>
      </c>
      <c r="K19" s="90"/>
      <c r="L19" s="90"/>
      <c r="M19" s="90">
        <v>415</v>
      </c>
      <c r="N19" s="91">
        <f t="shared" si="2"/>
        <v>586</v>
      </c>
      <c r="O19" s="101">
        <f t="shared" si="3"/>
        <v>52.508960573476706</v>
      </c>
      <c r="P19" s="91">
        <f t="shared" si="4"/>
        <v>249</v>
      </c>
      <c r="Q19" s="102">
        <f t="shared" si="5"/>
        <v>35.5206847360913</v>
      </c>
    </row>
    <row r="20" spans="1:17" ht="18" customHeight="1">
      <c r="A20" s="67" t="s">
        <v>95</v>
      </c>
      <c r="B20" s="91">
        <f t="shared" si="0"/>
        <v>542</v>
      </c>
      <c r="C20" s="91">
        <f t="shared" si="6"/>
        <v>542</v>
      </c>
      <c r="D20" s="90">
        <v>472</v>
      </c>
      <c r="E20" s="90">
        <v>70</v>
      </c>
      <c r="F20" s="90"/>
      <c r="G20" s="90"/>
      <c r="H20" s="92">
        <f t="shared" si="7"/>
        <v>206</v>
      </c>
      <c r="I20" s="91">
        <f t="shared" si="8"/>
        <v>206</v>
      </c>
      <c r="J20" s="90">
        <v>206</v>
      </c>
      <c r="K20" s="90"/>
      <c r="L20" s="90"/>
      <c r="M20" s="90"/>
      <c r="N20" s="91">
        <f t="shared" si="2"/>
        <v>336</v>
      </c>
      <c r="O20" s="101">
        <f t="shared" si="3"/>
        <v>163.10679611650485</v>
      </c>
      <c r="P20" s="91">
        <f t="shared" si="4"/>
        <v>336</v>
      </c>
      <c r="Q20" s="102">
        <f t="shared" si="5"/>
        <v>163.10679611650485</v>
      </c>
    </row>
    <row r="21" spans="1:17" ht="18" customHeight="1">
      <c r="A21" s="67" t="s">
        <v>96</v>
      </c>
      <c r="B21" s="91">
        <f t="shared" si="0"/>
        <v>4725</v>
      </c>
      <c r="C21" s="91">
        <f t="shared" si="6"/>
        <v>4725</v>
      </c>
      <c r="D21" s="90">
        <v>368</v>
      </c>
      <c r="E21" s="90">
        <v>4357</v>
      </c>
      <c r="F21" s="90"/>
      <c r="G21" s="90"/>
      <c r="H21" s="92">
        <f t="shared" si="7"/>
        <v>923</v>
      </c>
      <c r="I21" s="91">
        <f t="shared" si="8"/>
        <v>923</v>
      </c>
      <c r="J21" s="90">
        <v>266</v>
      </c>
      <c r="K21" s="90">
        <v>657</v>
      </c>
      <c r="L21" s="90"/>
      <c r="M21" s="90"/>
      <c r="N21" s="91">
        <f t="shared" si="2"/>
        <v>3802</v>
      </c>
      <c r="O21" s="101">
        <f t="shared" si="3"/>
        <v>411.91765980498377</v>
      </c>
      <c r="P21" s="91">
        <f t="shared" si="4"/>
        <v>3802</v>
      </c>
      <c r="Q21" s="102">
        <f t="shared" si="5"/>
        <v>411.91765980498377</v>
      </c>
    </row>
    <row r="22" spans="1:17" ht="18" customHeight="1">
      <c r="A22" s="67" t="s">
        <v>97</v>
      </c>
      <c r="B22" s="91">
        <f t="shared" si="0"/>
        <v>4629</v>
      </c>
      <c r="C22" s="91">
        <f t="shared" si="6"/>
        <v>4299</v>
      </c>
      <c r="D22" s="90">
        <v>4127</v>
      </c>
      <c r="E22" s="90">
        <v>172</v>
      </c>
      <c r="F22" s="90"/>
      <c r="G22" s="90">
        <v>330</v>
      </c>
      <c r="H22" s="92">
        <f t="shared" si="7"/>
        <v>3857</v>
      </c>
      <c r="I22" s="91">
        <f t="shared" si="8"/>
        <v>3522</v>
      </c>
      <c r="J22" s="90">
        <v>3522</v>
      </c>
      <c r="K22" s="90"/>
      <c r="L22" s="90"/>
      <c r="M22" s="90">
        <v>335</v>
      </c>
      <c r="N22" s="91">
        <f t="shared" si="2"/>
        <v>772</v>
      </c>
      <c r="O22" s="101">
        <f t="shared" si="3"/>
        <v>20.015556131708582</v>
      </c>
      <c r="P22" s="91">
        <f t="shared" si="4"/>
        <v>777</v>
      </c>
      <c r="Q22" s="102">
        <f t="shared" si="5"/>
        <v>22.061328790459967</v>
      </c>
    </row>
    <row r="23" spans="1:17" ht="18" customHeight="1">
      <c r="A23" s="67" t="s">
        <v>98</v>
      </c>
      <c r="B23" s="91">
        <f t="shared" si="0"/>
        <v>1337</v>
      </c>
      <c r="C23" s="91">
        <f t="shared" si="6"/>
        <v>1337</v>
      </c>
      <c r="D23" s="90">
        <v>433</v>
      </c>
      <c r="E23" s="90">
        <v>904</v>
      </c>
      <c r="F23" s="90"/>
      <c r="G23" s="90"/>
      <c r="H23" s="92">
        <f t="shared" si="7"/>
        <v>201</v>
      </c>
      <c r="I23" s="91">
        <f t="shared" si="8"/>
        <v>201</v>
      </c>
      <c r="J23" s="90">
        <v>201</v>
      </c>
      <c r="K23" s="90"/>
      <c r="L23" s="90"/>
      <c r="M23" s="90"/>
      <c r="N23" s="91">
        <f t="shared" si="2"/>
        <v>1136</v>
      </c>
      <c r="O23" s="101">
        <f t="shared" si="3"/>
        <v>565.1741293532339</v>
      </c>
      <c r="P23" s="91">
        <f t="shared" si="4"/>
        <v>1136</v>
      </c>
      <c r="Q23" s="102">
        <f t="shared" si="5"/>
        <v>565.1741293532339</v>
      </c>
    </row>
    <row r="24" spans="1:17" ht="18" customHeight="1">
      <c r="A24" s="67" t="s">
        <v>99</v>
      </c>
      <c r="B24" s="91">
        <f t="shared" si="0"/>
        <v>109</v>
      </c>
      <c r="C24" s="91">
        <f t="shared" si="6"/>
        <v>109</v>
      </c>
      <c r="D24" s="91">
        <v>5</v>
      </c>
      <c r="E24" s="91">
        <v>104</v>
      </c>
      <c r="F24" s="90"/>
      <c r="G24" s="91"/>
      <c r="H24" s="92">
        <f t="shared" si="7"/>
        <v>9632</v>
      </c>
      <c r="I24" s="91">
        <f t="shared" si="8"/>
        <v>9632</v>
      </c>
      <c r="J24" s="90">
        <v>7649</v>
      </c>
      <c r="K24" s="90"/>
      <c r="L24" s="90">
        <v>1983</v>
      </c>
      <c r="M24" s="90"/>
      <c r="N24" s="91">
        <f t="shared" si="2"/>
        <v>-9523</v>
      </c>
      <c r="O24" s="101">
        <f t="shared" si="3"/>
        <v>-98.86835548172758</v>
      </c>
      <c r="P24" s="91">
        <f t="shared" si="4"/>
        <v>-9523</v>
      </c>
      <c r="Q24" s="102">
        <f t="shared" si="5"/>
        <v>-98.86835548172758</v>
      </c>
    </row>
    <row r="25" spans="1:17" ht="18" customHeight="1">
      <c r="A25" s="67" t="s">
        <v>100</v>
      </c>
      <c r="B25" s="91">
        <f t="shared" si="0"/>
        <v>1413</v>
      </c>
      <c r="C25" s="91">
        <f t="shared" si="6"/>
        <v>1413</v>
      </c>
      <c r="D25" s="91">
        <v>1413</v>
      </c>
      <c r="E25" s="91"/>
      <c r="F25" s="90"/>
      <c r="G25" s="91"/>
      <c r="H25" s="92">
        <f t="shared" si="7"/>
        <v>1413</v>
      </c>
      <c r="I25" s="91">
        <f t="shared" si="8"/>
        <v>1413</v>
      </c>
      <c r="J25" s="90">
        <v>1413</v>
      </c>
      <c r="K25" s="90"/>
      <c r="L25" s="90"/>
      <c r="M25" s="90"/>
      <c r="N25" s="91">
        <f t="shared" si="2"/>
        <v>0</v>
      </c>
      <c r="O25" s="101">
        <f t="shared" si="3"/>
        <v>0</v>
      </c>
      <c r="P25" s="91">
        <f t="shared" si="4"/>
        <v>0</v>
      </c>
      <c r="Q25" s="102">
        <f t="shared" si="5"/>
        <v>0</v>
      </c>
    </row>
    <row r="26" spans="1:17" ht="18" customHeight="1">
      <c r="A26" s="70" t="s">
        <v>101</v>
      </c>
      <c r="B26" s="91">
        <f t="shared" si="0"/>
        <v>5</v>
      </c>
      <c r="C26" s="91">
        <f t="shared" si="6"/>
        <v>5</v>
      </c>
      <c r="D26" s="91">
        <v>5</v>
      </c>
      <c r="E26" s="91"/>
      <c r="F26" s="90"/>
      <c r="G26" s="91"/>
      <c r="H26" s="92">
        <f t="shared" si="7"/>
        <v>13</v>
      </c>
      <c r="I26" s="91">
        <f t="shared" si="8"/>
        <v>13</v>
      </c>
      <c r="J26" s="90">
        <v>13</v>
      </c>
      <c r="K26" s="90"/>
      <c r="L26" s="90"/>
      <c r="M26" s="90"/>
      <c r="N26" s="91">
        <f t="shared" si="2"/>
        <v>-8</v>
      </c>
      <c r="O26" s="101"/>
      <c r="P26" s="91">
        <f t="shared" si="4"/>
        <v>-8</v>
      </c>
      <c r="Q26" s="102">
        <f t="shared" si="5"/>
        <v>-61.53846153846154</v>
      </c>
    </row>
    <row r="27" spans="1:17" ht="18" customHeight="1">
      <c r="A27" s="71" t="s">
        <v>102</v>
      </c>
      <c r="B27" s="91">
        <f t="shared" si="0"/>
        <v>31765</v>
      </c>
      <c r="C27" s="91">
        <f t="shared" si="6"/>
        <v>16063</v>
      </c>
      <c r="D27" s="93">
        <f>16057+6</f>
        <v>16063</v>
      </c>
      <c r="E27" s="94"/>
      <c r="F27" s="94"/>
      <c r="G27" s="93">
        <v>15702</v>
      </c>
      <c r="H27" s="92">
        <f t="shared" si="7"/>
        <v>20115</v>
      </c>
      <c r="I27" s="91">
        <f t="shared" si="8"/>
        <v>7448</v>
      </c>
      <c r="J27" s="93">
        <v>7448</v>
      </c>
      <c r="K27" s="94"/>
      <c r="L27" s="94"/>
      <c r="M27" s="93">
        <v>12667</v>
      </c>
      <c r="N27" s="91">
        <f t="shared" si="2"/>
        <v>11650</v>
      </c>
      <c r="O27" s="101">
        <f t="shared" si="3"/>
        <v>57.91697738006463</v>
      </c>
      <c r="P27" s="91">
        <f t="shared" si="4"/>
        <v>8615</v>
      </c>
      <c r="Q27" s="102">
        <f t="shared" si="5"/>
        <v>115.6686358754028</v>
      </c>
    </row>
    <row r="28" spans="1:17" ht="18" customHeight="1">
      <c r="A28" s="72" t="s">
        <v>103</v>
      </c>
      <c r="B28" s="91">
        <f t="shared" si="0"/>
        <v>7195</v>
      </c>
      <c r="C28" s="97">
        <f t="shared" si="6"/>
        <v>7195</v>
      </c>
      <c r="D28" s="95">
        <v>7195</v>
      </c>
      <c r="E28" s="94"/>
      <c r="F28" s="94"/>
      <c r="G28" s="95"/>
      <c r="H28" s="96"/>
      <c r="I28" s="97"/>
      <c r="J28" s="95"/>
      <c r="K28" s="94"/>
      <c r="L28" s="94"/>
      <c r="M28" s="95"/>
      <c r="N28" s="97"/>
      <c r="O28" s="103"/>
      <c r="P28" s="97"/>
      <c r="Q28" s="104"/>
    </row>
    <row r="29" spans="1:17" ht="18" customHeight="1">
      <c r="A29" s="75" t="s">
        <v>104</v>
      </c>
      <c r="B29" s="106">
        <f t="shared" si="0"/>
        <v>257172</v>
      </c>
      <c r="C29" s="106">
        <f t="shared" si="6"/>
        <v>222221</v>
      </c>
      <c r="D29" s="98">
        <f>D6+D27+D28</f>
        <v>146969</v>
      </c>
      <c r="E29" s="98">
        <f>E6+E27+E28</f>
        <v>73269</v>
      </c>
      <c r="F29" s="98">
        <f>F6+F27+F28</f>
        <v>1983</v>
      </c>
      <c r="G29" s="98">
        <f>G6+G27+G28</f>
        <v>34951</v>
      </c>
      <c r="H29" s="98">
        <f aca="true" t="shared" si="9" ref="H29:M29">H6+H27</f>
        <v>172515</v>
      </c>
      <c r="I29" s="98">
        <f t="shared" si="9"/>
        <v>144729</v>
      </c>
      <c r="J29" s="98">
        <f t="shared" si="9"/>
        <v>94013</v>
      </c>
      <c r="K29" s="98">
        <f t="shared" si="9"/>
        <v>48733</v>
      </c>
      <c r="L29" s="98">
        <f t="shared" si="9"/>
        <v>1983</v>
      </c>
      <c r="M29" s="98">
        <f t="shared" si="9"/>
        <v>27786</v>
      </c>
      <c r="N29" s="106">
        <f t="shared" si="2"/>
        <v>84657</v>
      </c>
      <c r="O29" s="105">
        <f t="shared" si="3"/>
        <v>49.07225458655769</v>
      </c>
      <c r="P29" s="106">
        <f t="shared" si="4"/>
        <v>77492</v>
      </c>
      <c r="Q29" s="107">
        <f t="shared" si="5"/>
        <v>53.54282832051628</v>
      </c>
    </row>
  </sheetData>
  <sheetProtection/>
  <mergeCells count="15">
    <mergeCell ref="A1:Q1"/>
    <mergeCell ref="B3:G3"/>
    <mergeCell ref="H3:M3"/>
    <mergeCell ref="N3:Q3"/>
    <mergeCell ref="C4:F4"/>
    <mergeCell ref="I4:L4"/>
    <mergeCell ref="A3:A5"/>
    <mergeCell ref="B4:B5"/>
    <mergeCell ref="G4:G5"/>
    <mergeCell ref="H4:H5"/>
    <mergeCell ref="M4:M5"/>
    <mergeCell ref="N4:N5"/>
    <mergeCell ref="O4:O5"/>
    <mergeCell ref="P4:P5"/>
    <mergeCell ref="Q4:Q5"/>
  </mergeCells>
  <printOptions/>
  <pageMargins left="0.88" right="0.21" top="0.17" bottom="0.37" header="0.17" footer="0.37"/>
  <pageSetup fitToHeight="1" fitToWidth="1" horizontalDpi="600" verticalDpi="600" orientation="landscape" paperSize="9" scale="97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Zeros="0" workbookViewId="0" topLeftCell="A1">
      <pane xSplit="1" ySplit="5" topLeftCell="B6" activePane="bottomRight" state="frozen"/>
      <selection pane="bottomRight" activeCell="T21" sqref="T21"/>
    </sheetView>
  </sheetViews>
  <sheetFormatPr defaultColWidth="9.00390625" defaultRowHeight="14.25"/>
  <cols>
    <col min="1" max="1" width="25.625" style="0" customWidth="1"/>
    <col min="2" max="3" width="7.625" style="0" customWidth="1"/>
    <col min="4" max="4" width="7.50390625" style="0" customWidth="1"/>
    <col min="5" max="5" width="7.00390625" style="0" customWidth="1"/>
    <col min="6" max="6" width="6.375" style="0" customWidth="1"/>
    <col min="7" max="7" width="7.375" style="0" customWidth="1"/>
    <col min="8" max="8" width="7.25390625" style="0" customWidth="1"/>
    <col min="9" max="9" width="7.625" style="0" customWidth="1"/>
    <col min="10" max="10" width="6.75390625" style="0" customWidth="1"/>
    <col min="11" max="12" width="6.50390625" style="0" customWidth="1"/>
    <col min="13" max="14" width="6.25390625" style="0" customWidth="1"/>
    <col min="15" max="15" width="7.25390625" style="0" customWidth="1"/>
    <col min="16" max="16" width="3.50390625" style="0" customWidth="1"/>
  </cols>
  <sheetData>
    <row r="1" spans="1:15" ht="21" customHeight="1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2" customHeight="1">
      <c r="A2" s="55" t="s">
        <v>106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 t="s">
        <v>2</v>
      </c>
    </row>
    <row r="3" spans="1:15" ht="15.75" customHeight="1">
      <c r="A3" s="57" t="s">
        <v>3</v>
      </c>
      <c r="B3" s="58" t="s">
        <v>70</v>
      </c>
      <c r="C3" s="59"/>
      <c r="D3" s="59"/>
      <c r="E3" s="59"/>
      <c r="F3" s="60"/>
      <c r="G3" s="61" t="s">
        <v>107</v>
      </c>
      <c r="H3" s="61"/>
      <c r="I3" s="61"/>
      <c r="J3" s="61"/>
      <c r="K3" s="61"/>
      <c r="L3" s="77" t="s">
        <v>6</v>
      </c>
      <c r="M3" s="78"/>
      <c r="N3" s="78"/>
      <c r="O3" s="84"/>
    </row>
    <row r="4" spans="1:15" ht="12.75" customHeight="1">
      <c r="A4" s="62"/>
      <c r="B4" s="63" t="s">
        <v>77</v>
      </c>
      <c r="C4" s="63" t="s">
        <v>8</v>
      </c>
      <c r="D4" s="63"/>
      <c r="E4" s="63"/>
      <c r="F4" s="63" t="s">
        <v>9</v>
      </c>
      <c r="G4" s="63" t="s">
        <v>77</v>
      </c>
      <c r="H4" s="63" t="s">
        <v>8</v>
      </c>
      <c r="I4" s="63"/>
      <c r="J4" s="63"/>
      <c r="K4" s="63" t="s">
        <v>9</v>
      </c>
      <c r="L4" s="79" t="s">
        <v>10</v>
      </c>
      <c r="M4" s="79" t="s">
        <v>11</v>
      </c>
      <c r="N4" s="79" t="s">
        <v>12</v>
      </c>
      <c r="O4" s="85" t="s">
        <v>13</v>
      </c>
    </row>
    <row r="5" spans="1:15" ht="20.25" customHeight="1">
      <c r="A5" s="62"/>
      <c r="B5" s="63"/>
      <c r="C5" s="64" t="s">
        <v>7</v>
      </c>
      <c r="D5" s="64" t="s">
        <v>78</v>
      </c>
      <c r="E5" s="64" t="s">
        <v>80</v>
      </c>
      <c r="F5" s="63"/>
      <c r="G5" s="63"/>
      <c r="H5" s="64" t="s">
        <v>7</v>
      </c>
      <c r="I5" s="64" t="s">
        <v>78</v>
      </c>
      <c r="J5" s="64" t="s">
        <v>80</v>
      </c>
      <c r="K5" s="63"/>
      <c r="L5" s="80"/>
      <c r="M5" s="80"/>
      <c r="N5" s="80"/>
      <c r="O5" s="86"/>
    </row>
    <row r="6" spans="1:15" ht="20.25" customHeight="1">
      <c r="A6" s="65" t="s">
        <v>81</v>
      </c>
      <c r="B6" s="90">
        <f>SUM(B7:B26)</f>
        <v>144943</v>
      </c>
      <c r="C6" s="90">
        <f>SUM(C7:C26)</f>
        <v>125694</v>
      </c>
      <c r="D6" s="90">
        <f>SUM(D7:D26)</f>
        <v>123711</v>
      </c>
      <c r="E6" s="90">
        <f aca="true" t="shared" si="0" ref="E6:K6">SUM(E7:E26)</f>
        <v>1983</v>
      </c>
      <c r="F6" s="90">
        <f t="shared" si="0"/>
        <v>19249</v>
      </c>
      <c r="G6" s="90">
        <f t="shared" si="0"/>
        <v>103667</v>
      </c>
      <c r="H6" s="90">
        <f t="shared" si="0"/>
        <v>88548</v>
      </c>
      <c r="I6" s="90">
        <f t="shared" si="0"/>
        <v>86565</v>
      </c>
      <c r="J6" s="90">
        <f t="shared" si="0"/>
        <v>1983</v>
      </c>
      <c r="K6" s="90">
        <f t="shared" si="0"/>
        <v>15119</v>
      </c>
      <c r="L6" s="91">
        <f aca="true" t="shared" si="1" ref="L6:L27">B6-G6</f>
        <v>41276</v>
      </c>
      <c r="M6" s="101">
        <f aca="true" t="shared" si="2" ref="M6:M29">L6/G6*100</f>
        <v>39.81594914485805</v>
      </c>
      <c r="N6" s="91">
        <f aca="true" t="shared" si="3" ref="N6:N29">C6-H6</f>
        <v>37146</v>
      </c>
      <c r="O6" s="102">
        <f aca="true" t="shared" si="4" ref="O6:O29">N6/H6*100</f>
        <v>41.950128743732215</v>
      </c>
    </row>
    <row r="7" spans="1:16" ht="18" customHeight="1">
      <c r="A7" s="67" t="s">
        <v>82</v>
      </c>
      <c r="B7" s="91">
        <f aca="true" t="shared" si="5" ref="B7:B28">SUM(D7:F7)</f>
        <v>13853</v>
      </c>
      <c r="C7" s="91">
        <f aca="true" t="shared" si="6" ref="C7:C28">SUM(D7:E7)</f>
        <v>9887</v>
      </c>
      <c r="D7" s="90">
        <v>9887</v>
      </c>
      <c r="E7" s="90"/>
      <c r="F7" s="90">
        <v>3966</v>
      </c>
      <c r="G7" s="92">
        <f aca="true" t="shared" si="7" ref="G7:G27">H7+K7</f>
        <v>7383</v>
      </c>
      <c r="H7" s="91">
        <f aca="true" t="shared" si="8" ref="H7:H27">SUM(I7:J7)</f>
        <v>5159</v>
      </c>
      <c r="I7" s="90">
        <v>5159</v>
      </c>
      <c r="J7" s="90"/>
      <c r="K7" s="90">
        <v>2224</v>
      </c>
      <c r="L7" s="91">
        <f t="shared" si="1"/>
        <v>6470</v>
      </c>
      <c r="M7" s="101">
        <f t="shared" si="2"/>
        <v>87.63375321684951</v>
      </c>
      <c r="N7" s="91">
        <f t="shared" si="3"/>
        <v>4728</v>
      </c>
      <c r="O7" s="102">
        <f t="shared" si="4"/>
        <v>91.64566776507075</v>
      </c>
      <c r="P7" s="88"/>
    </row>
    <row r="8" spans="1:16" ht="18" customHeight="1">
      <c r="A8" s="67" t="s">
        <v>83</v>
      </c>
      <c r="B8" s="91">
        <f t="shared" si="5"/>
        <v>30</v>
      </c>
      <c r="C8" s="91">
        <f t="shared" si="6"/>
        <v>30</v>
      </c>
      <c r="D8" s="90">
        <v>30</v>
      </c>
      <c r="E8" s="91"/>
      <c r="F8" s="91"/>
      <c r="G8" s="92">
        <f t="shared" si="7"/>
        <v>20</v>
      </c>
      <c r="H8" s="91">
        <f t="shared" si="8"/>
        <v>20</v>
      </c>
      <c r="I8" s="90">
        <v>20</v>
      </c>
      <c r="J8" s="91"/>
      <c r="K8" s="91"/>
      <c r="L8" s="91">
        <f t="shared" si="1"/>
        <v>10</v>
      </c>
      <c r="M8" s="101">
        <f t="shared" si="2"/>
        <v>50</v>
      </c>
      <c r="N8" s="91">
        <f t="shared" si="3"/>
        <v>10</v>
      </c>
      <c r="O8" s="102">
        <f t="shared" si="4"/>
        <v>50</v>
      </c>
      <c r="P8" s="88"/>
    </row>
    <row r="9" spans="1:16" ht="18" customHeight="1">
      <c r="A9" s="67" t="s">
        <v>84</v>
      </c>
      <c r="B9" s="91">
        <f t="shared" si="5"/>
        <v>8087</v>
      </c>
      <c r="C9" s="91">
        <f t="shared" si="6"/>
        <v>8039</v>
      </c>
      <c r="D9" s="90">
        <v>8039</v>
      </c>
      <c r="E9" s="90"/>
      <c r="F9" s="90">
        <v>48</v>
      </c>
      <c r="G9" s="92">
        <f t="shared" si="7"/>
        <v>4219</v>
      </c>
      <c r="H9" s="91">
        <f t="shared" si="8"/>
        <v>4197</v>
      </c>
      <c r="I9" s="90">
        <v>4197</v>
      </c>
      <c r="J9" s="90"/>
      <c r="K9" s="90">
        <v>22</v>
      </c>
      <c r="L9" s="91">
        <f t="shared" si="1"/>
        <v>3868</v>
      </c>
      <c r="M9" s="101">
        <f t="shared" si="2"/>
        <v>91.68049300782177</v>
      </c>
      <c r="N9" s="91">
        <f t="shared" si="3"/>
        <v>3842</v>
      </c>
      <c r="O9" s="102">
        <f t="shared" si="4"/>
        <v>91.54157731713128</v>
      </c>
      <c r="P9" s="88"/>
    </row>
    <row r="10" spans="1:16" ht="18" customHeight="1">
      <c r="A10" s="67" t="s">
        <v>85</v>
      </c>
      <c r="B10" s="91">
        <f t="shared" si="5"/>
        <v>24987</v>
      </c>
      <c r="C10" s="91">
        <f t="shared" si="6"/>
        <v>24837</v>
      </c>
      <c r="D10" s="90">
        <f>24837-130</f>
        <v>24707</v>
      </c>
      <c r="E10" s="90">
        <v>130</v>
      </c>
      <c r="F10" s="90">
        <v>150</v>
      </c>
      <c r="G10" s="92">
        <f t="shared" si="7"/>
        <v>19750</v>
      </c>
      <c r="H10" s="91">
        <f t="shared" si="8"/>
        <v>19714</v>
      </c>
      <c r="I10" s="90">
        <v>19714</v>
      </c>
      <c r="J10" s="90"/>
      <c r="K10" s="90">
        <v>36</v>
      </c>
      <c r="L10" s="91">
        <f t="shared" si="1"/>
        <v>5237</v>
      </c>
      <c r="M10" s="101">
        <f t="shared" si="2"/>
        <v>26.516455696202534</v>
      </c>
      <c r="N10" s="91">
        <f t="shared" si="3"/>
        <v>5123</v>
      </c>
      <c r="O10" s="102">
        <f t="shared" si="4"/>
        <v>25.98660850157249</v>
      </c>
      <c r="P10" s="88"/>
    </row>
    <row r="11" spans="1:16" ht="18" customHeight="1">
      <c r="A11" s="67" t="s">
        <v>86</v>
      </c>
      <c r="B11" s="91">
        <f t="shared" si="5"/>
        <v>230</v>
      </c>
      <c r="C11" s="91">
        <f t="shared" si="6"/>
        <v>230</v>
      </c>
      <c r="D11" s="90">
        <v>230</v>
      </c>
      <c r="E11" s="90"/>
      <c r="F11" s="91"/>
      <c r="G11" s="92">
        <f t="shared" si="7"/>
        <v>176</v>
      </c>
      <c r="H11" s="91">
        <f t="shared" si="8"/>
        <v>176</v>
      </c>
      <c r="I11" s="90">
        <v>176</v>
      </c>
      <c r="J11" s="90"/>
      <c r="K11" s="91"/>
      <c r="L11" s="91">
        <f t="shared" si="1"/>
        <v>54</v>
      </c>
      <c r="M11" s="101">
        <f t="shared" si="2"/>
        <v>30.681818181818183</v>
      </c>
      <c r="N11" s="91">
        <f t="shared" si="3"/>
        <v>54</v>
      </c>
      <c r="O11" s="102">
        <f t="shared" si="4"/>
        <v>30.681818181818183</v>
      </c>
      <c r="P11" s="88"/>
    </row>
    <row r="12" spans="1:16" ht="18" customHeight="1">
      <c r="A12" s="67" t="s">
        <v>87</v>
      </c>
      <c r="B12" s="91">
        <f t="shared" si="5"/>
        <v>2461</v>
      </c>
      <c r="C12" s="91">
        <f t="shared" si="6"/>
        <v>2461</v>
      </c>
      <c r="D12" s="90">
        <v>2461</v>
      </c>
      <c r="E12" s="90"/>
      <c r="F12" s="91"/>
      <c r="G12" s="92">
        <f t="shared" si="7"/>
        <v>2026</v>
      </c>
      <c r="H12" s="91">
        <f t="shared" si="8"/>
        <v>2026</v>
      </c>
      <c r="I12" s="90">
        <v>2026</v>
      </c>
      <c r="J12" s="90"/>
      <c r="K12" s="91"/>
      <c r="L12" s="91">
        <f t="shared" si="1"/>
        <v>435</v>
      </c>
      <c r="M12" s="101">
        <f t="shared" si="2"/>
        <v>21.470878578479763</v>
      </c>
      <c r="N12" s="91">
        <f t="shared" si="3"/>
        <v>435</v>
      </c>
      <c r="O12" s="102">
        <f t="shared" si="4"/>
        <v>21.470878578479763</v>
      </c>
      <c r="P12" s="88"/>
    </row>
    <row r="13" spans="1:16" ht="18" customHeight="1">
      <c r="A13" s="67" t="s">
        <v>88</v>
      </c>
      <c r="B13" s="91">
        <f t="shared" si="5"/>
        <v>34081</v>
      </c>
      <c r="C13" s="91">
        <f t="shared" si="6"/>
        <v>32489</v>
      </c>
      <c r="D13" s="90">
        <f>32489-1156</f>
        <v>31333</v>
      </c>
      <c r="E13" s="90">
        <v>1156</v>
      </c>
      <c r="F13" s="90">
        <v>1592</v>
      </c>
      <c r="G13" s="92">
        <f t="shared" si="7"/>
        <v>29121</v>
      </c>
      <c r="H13" s="91">
        <f t="shared" si="8"/>
        <v>26685</v>
      </c>
      <c r="I13" s="90">
        <v>26685</v>
      </c>
      <c r="J13" s="90"/>
      <c r="K13" s="90">
        <v>2436</v>
      </c>
      <c r="L13" s="91">
        <f t="shared" si="1"/>
        <v>4960</v>
      </c>
      <c r="M13" s="101">
        <f t="shared" si="2"/>
        <v>17.032382129734554</v>
      </c>
      <c r="N13" s="91">
        <f t="shared" si="3"/>
        <v>5804</v>
      </c>
      <c r="O13" s="102">
        <f t="shared" si="4"/>
        <v>21.750046842795577</v>
      </c>
      <c r="P13" s="88"/>
    </row>
    <row r="14" spans="1:16" ht="18" customHeight="1">
      <c r="A14" s="67" t="s">
        <v>89</v>
      </c>
      <c r="B14" s="91">
        <f t="shared" si="5"/>
        <v>14524</v>
      </c>
      <c r="C14" s="91">
        <f t="shared" si="6"/>
        <v>13927</v>
      </c>
      <c r="D14" s="90">
        <v>13927</v>
      </c>
      <c r="E14" s="90"/>
      <c r="F14" s="90">
        <v>597</v>
      </c>
      <c r="G14" s="92">
        <f t="shared" si="7"/>
        <v>9466</v>
      </c>
      <c r="H14" s="91">
        <f t="shared" si="8"/>
        <v>8674</v>
      </c>
      <c r="I14" s="90">
        <v>8674</v>
      </c>
      <c r="J14" s="90"/>
      <c r="K14" s="90">
        <v>792</v>
      </c>
      <c r="L14" s="91">
        <f t="shared" si="1"/>
        <v>5058</v>
      </c>
      <c r="M14" s="101">
        <f t="shared" si="2"/>
        <v>53.433340376082825</v>
      </c>
      <c r="N14" s="91">
        <f t="shared" si="3"/>
        <v>5253</v>
      </c>
      <c r="O14" s="102">
        <f t="shared" si="4"/>
        <v>60.56029513488587</v>
      </c>
      <c r="P14" s="88"/>
    </row>
    <row r="15" spans="1:16" ht="18" customHeight="1">
      <c r="A15" s="67" t="s">
        <v>90</v>
      </c>
      <c r="B15" s="91">
        <f t="shared" si="5"/>
        <v>1417</v>
      </c>
      <c r="C15" s="91">
        <f t="shared" si="6"/>
        <v>1400</v>
      </c>
      <c r="D15" s="90">
        <v>1400</v>
      </c>
      <c r="E15" s="90"/>
      <c r="F15" s="90">
        <v>17</v>
      </c>
      <c r="G15" s="92">
        <f t="shared" si="7"/>
        <v>517</v>
      </c>
      <c r="H15" s="91">
        <f t="shared" si="8"/>
        <v>187</v>
      </c>
      <c r="I15" s="90">
        <v>187</v>
      </c>
      <c r="J15" s="90"/>
      <c r="K15" s="90">
        <v>330</v>
      </c>
      <c r="L15" s="91">
        <f t="shared" si="1"/>
        <v>900</v>
      </c>
      <c r="M15" s="101">
        <f t="shared" si="2"/>
        <v>174.08123791102514</v>
      </c>
      <c r="N15" s="91">
        <f t="shared" si="3"/>
        <v>1213</v>
      </c>
      <c r="O15" s="102">
        <f t="shared" si="4"/>
        <v>648.663101604278</v>
      </c>
      <c r="P15" s="88"/>
    </row>
    <row r="16" spans="1:16" ht="18" customHeight="1">
      <c r="A16" s="67" t="s">
        <v>91</v>
      </c>
      <c r="B16" s="91">
        <f t="shared" si="5"/>
        <v>7348</v>
      </c>
      <c r="C16" s="91">
        <f t="shared" si="6"/>
        <v>2558</v>
      </c>
      <c r="D16" s="90">
        <v>2558</v>
      </c>
      <c r="E16" s="90"/>
      <c r="F16" s="90">
        <v>4790</v>
      </c>
      <c r="G16" s="92">
        <f t="shared" si="7"/>
        <v>2282</v>
      </c>
      <c r="H16" s="91">
        <f t="shared" si="8"/>
        <v>1728</v>
      </c>
      <c r="I16" s="90">
        <v>1728</v>
      </c>
      <c r="J16" s="90"/>
      <c r="K16" s="90">
        <v>554</v>
      </c>
      <c r="L16" s="91">
        <f t="shared" si="1"/>
        <v>5066</v>
      </c>
      <c r="M16" s="101">
        <f t="shared" si="2"/>
        <v>221.9982471516214</v>
      </c>
      <c r="N16" s="91">
        <f t="shared" si="3"/>
        <v>830</v>
      </c>
      <c r="O16" s="102">
        <f t="shared" si="4"/>
        <v>48.032407407407405</v>
      </c>
      <c r="P16" s="88"/>
    </row>
    <row r="17" spans="1:16" ht="18" customHeight="1">
      <c r="A17" s="67" t="s">
        <v>92</v>
      </c>
      <c r="B17" s="91">
        <f t="shared" si="5"/>
        <v>23557</v>
      </c>
      <c r="C17" s="91">
        <f t="shared" si="6"/>
        <v>16550</v>
      </c>
      <c r="D17" s="90">
        <f>16550-697</f>
        <v>15853</v>
      </c>
      <c r="E17" s="90">
        <f>178+519</f>
        <v>697</v>
      </c>
      <c r="F17" s="90">
        <v>7007</v>
      </c>
      <c r="G17" s="92">
        <f t="shared" si="7"/>
        <v>11929</v>
      </c>
      <c r="H17" s="91">
        <f t="shared" si="8"/>
        <v>3954</v>
      </c>
      <c r="I17" s="90">
        <v>3954</v>
      </c>
      <c r="J17" s="90"/>
      <c r="K17" s="90">
        <v>7975</v>
      </c>
      <c r="L17" s="91">
        <f t="shared" si="1"/>
        <v>11628</v>
      </c>
      <c r="M17" s="101">
        <f t="shared" si="2"/>
        <v>97.47673736272948</v>
      </c>
      <c r="N17" s="91">
        <f t="shared" si="3"/>
        <v>12596</v>
      </c>
      <c r="O17" s="102">
        <f t="shared" si="4"/>
        <v>318.5634800202327</v>
      </c>
      <c r="P17" s="88"/>
    </row>
    <row r="18" spans="1:16" ht="18" customHeight="1">
      <c r="A18" s="67" t="s">
        <v>93</v>
      </c>
      <c r="B18" s="91">
        <f t="shared" si="5"/>
        <v>5513</v>
      </c>
      <c r="C18" s="91">
        <f t="shared" si="6"/>
        <v>5513</v>
      </c>
      <c r="D18" s="90">
        <v>5513</v>
      </c>
      <c r="E18" s="91"/>
      <c r="F18" s="91"/>
      <c r="G18" s="92">
        <f t="shared" si="7"/>
        <v>74</v>
      </c>
      <c r="H18" s="91">
        <f t="shared" si="8"/>
        <v>74</v>
      </c>
      <c r="I18" s="90">
        <v>74</v>
      </c>
      <c r="J18" s="90"/>
      <c r="K18" s="91"/>
      <c r="L18" s="91">
        <f t="shared" si="1"/>
        <v>5439</v>
      </c>
      <c r="M18" s="101">
        <f t="shared" si="2"/>
        <v>7350</v>
      </c>
      <c r="N18" s="91">
        <f t="shared" si="3"/>
        <v>5439</v>
      </c>
      <c r="O18" s="102">
        <f t="shared" si="4"/>
        <v>7350</v>
      </c>
      <c r="P18" s="88"/>
    </row>
    <row r="19" spans="1:16" ht="18" customHeight="1">
      <c r="A19" s="67" t="s">
        <v>94</v>
      </c>
      <c r="B19" s="91">
        <f t="shared" si="5"/>
        <v>1702</v>
      </c>
      <c r="C19" s="91">
        <f t="shared" si="6"/>
        <v>950</v>
      </c>
      <c r="D19" s="90">
        <v>950</v>
      </c>
      <c r="E19" s="90"/>
      <c r="F19" s="90">
        <v>752</v>
      </c>
      <c r="G19" s="92">
        <f t="shared" si="7"/>
        <v>1116</v>
      </c>
      <c r="H19" s="91">
        <f t="shared" si="8"/>
        <v>701</v>
      </c>
      <c r="I19" s="90">
        <v>701</v>
      </c>
      <c r="J19" s="90"/>
      <c r="K19" s="90">
        <v>415</v>
      </c>
      <c r="L19" s="91">
        <f t="shared" si="1"/>
        <v>586</v>
      </c>
      <c r="M19" s="101">
        <f t="shared" si="2"/>
        <v>52.508960573476706</v>
      </c>
      <c r="N19" s="91">
        <f t="shared" si="3"/>
        <v>249</v>
      </c>
      <c r="O19" s="102">
        <f t="shared" si="4"/>
        <v>35.5206847360913</v>
      </c>
      <c r="P19" s="88"/>
    </row>
    <row r="20" spans="1:16" ht="18" customHeight="1">
      <c r="A20" s="67" t="s">
        <v>95</v>
      </c>
      <c r="B20" s="91">
        <f t="shared" si="5"/>
        <v>472</v>
      </c>
      <c r="C20" s="91">
        <f t="shared" si="6"/>
        <v>472</v>
      </c>
      <c r="D20" s="90">
        <v>472</v>
      </c>
      <c r="E20" s="90"/>
      <c r="F20" s="90"/>
      <c r="G20" s="92">
        <f t="shared" si="7"/>
        <v>206</v>
      </c>
      <c r="H20" s="91">
        <f t="shared" si="8"/>
        <v>206</v>
      </c>
      <c r="I20" s="90">
        <v>206</v>
      </c>
      <c r="J20" s="90"/>
      <c r="K20" s="90"/>
      <c r="L20" s="91">
        <f t="shared" si="1"/>
        <v>266</v>
      </c>
      <c r="M20" s="101">
        <f t="shared" si="2"/>
        <v>129.12621359223303</v>
      </c>
      <c r="N20" s="91">
        <f t="shared" si="3"/>
        <v>266</v>
      </c>
      <c r="O20" s="102">
        <f t="shared" si="4"/>
        <v>129.12621359223303</v>
      </c>
      <c r="P20" s="88"/>
    </row>
    <row r="21" spans="1:16" ht="18" customHeight="1">
      <c r="A21" s="67" t="s">
        <v>96</v>
      </c>
      <c r="B21" s="91">
        <f t="shared" si="5"/>
        <v>368</v>
      </c>
      <c r="C21" s="91">
        <f t="shared" si="6"/>
        <v>368</v>
      </c>
      <c r="D21" s="90">
        <v>368</v>
      </c>
      <c r="E21" s="90"/>
      <c r="F21" s="90"/>
      <c r="G21" s="92">
        <f t="shared" si="7"/>
        <v>266</v>
      </c>
      <c r="H21" s="91">
        <f t="shared" si="8"/>
        <v>266</v>
      </c>
      <c r="I21" s="90">
        <v>266</v>
      </c>
      <c r="J21" s="90"/>
      <c r="K21" s="90"/>
      <c r="L21" s="91">
        <f t="shared" si="1"/>
        <v>102</v>
      </c>
      <c r="M21" s="101">
        <f t="shared" si="2"/>
        <v>38.34586466165413</v>
      </c>
      <c r="N21" s="91">
        <f t="shared" si="3"/>
        <v>102</v>
      </c>
      <c r="O21" s="102">
        <f t="shared" si="4"/>
        <v>38.34586466165413</v>
      </c>
      <c r="P21" s="88"/>
    </row>
    <row r="22" spans="1:16" ht="18" customHeight="1">
      <c r="A22" s="67" t="s">
        <v>97</v>
      </c>
      <c r="B22" s="91">
        <f t="shared" si="5"/>
        <v>4457</v>
      </c>
      <c r="C22" s="91">
        <f t="shared" si="6"/>
        <v>4127</v>
      </c>
      <c r="D22" s="90">
        <v>4127</v>
      </c>
      <c r="E22" s="90"/>
      <c r="F22" s="90">
        <v>330</v>
      </c>
      <c r="G22" s="92">
        <f t="shared" si="7"/>
        <v>3857</v>
      </c>
      <c r="H22" s="91">
        <f t="shared" si="8"/>
        <v>3522</v>
      </c>
      <c r="I22" s="90">
        <v>3522</v>
      </c>
      <c r="J22" s="90"/>
      <c r="K22" s="90">
        <v>335</v>
      </c>
      <c r="L22" s="91">
        <f t="shared" si="1"/>
        <v>600</v>
      </c>
      <c r="M22" s="101">
        <f t="shared" si="2"/>
        <v>15.5561317085818</v>
      </c>
      <c r="N22" s="91">
        <f t="shared" si="3"/>
        <v>605</v>
      </c>
      <c r="O22" s="102">
        <f t="shared" si="4"/>
        <v>17.177739920499715</v>
      </c>
      <c r="P22" s="88"/>
    </row>
    <row r="23" spans="1:16" ht="18" customHeight="1">
      <c r="A23" s="67" t="s">
        <v>98</v>
      </c>
      <c r="B23" s="91">
        <f t="shared" si="5"/>
        <v>433</v>
      </c>
      <c r="C23" s="91">
        <f t="shared" si="6"/>
        <v>433</v>
      </c>
      <c r="D23" s="90">
        <v>433</v>
      </c>
      <c r="E23" s="90"/>
      <c r="F23" s="90"/>
      <c r="G23" s="92">
        <f t="shared" si="7"/>
        <v>201</v>
      </c>
      <c r="H23" s="91">
        <f t="shared" si="8"/>
        <v>201</v>
      </c>
      <c r="I23" s="90">
        <v>201</v>
      </c>
      <c r="J23" s="90"/>
      <c r="K23" s="90"/>
      <c r="L23" s="91">
        <f t="shared" si="1"/>
        <v>232</v>
      </c>
      <c r="M23" s="101">
        <f t="shared" si="2"/>
        <v>115.42288557213931</v>
      </c>
      <c r="N23" s="91">
        <f t="shared" si="3"/>
        <v>232</v>
      </c>
      <c r="O23" s="102">
        <f t="shared" si="4"/>
        <v>115.42288557213931</v>
      </c>
      <c r="P23" s="88"/>
    </row>
    <row r="24" spans="1:15" ht="18" customHeight="1">
      <c r="A24" s="67" t="s">
        <v>99</v>
      </c>
      <c r="B24" s="91">
        <f t="shared" si="5"/>
        <v>5</v>
      </c>
      <c r="C24" s="91">
        <f t="shared" si="6"/>
        <v>5</v>
      </c>
      <c r="D24" s="91">
        <v>5</v>
      </c>
      <c r="E24" s="90"/>
      <c r="F24" s="91"/>
      <c r="G24" s="92">
        <f t="shared" si="7"/>
        <v>9632</v>
      </c>
      <c r="H24" s="91">
        <f t="shared" si="8"/>
        <v>9632</v>
      </c>
      <c r="I24" s="90">
        <v>7649</v>
      </c>
      <c r="J24" s="90">
        <v>1983</v>
      </c>
      <c r="K24" s="90"/>
      <c r="L24" s="91">
        <f t="shared" si="1"/>
        <v>-9627</v>
      </c>
      <c r="M24" s="101">
        <f t="shared" si="2"/>
        <v>-99.94808970099668</v>
      </c>
      <c r="N24" s="91">
        <f t="shared" si="3"/>
        <v>-9627</v>
      </c>
      <c r="O24" s="102">
        <f t="shared" si="4"/>
        <v>-99.94808970099668</v>
      </c>
    </row>
    <row r="25" spans="1:15" ht="18" customHeight="1">
      <c r="A25" s="67" t="s">
        <v>100</v>
      </c>
      <c r="B25" s="91">
        <f t="shared" si="5"/>
        <v>1413</v>
      </c>
      <c r="C25" s="91">
        <f t="shared" si="6"/>
        <v>1413</v>
      </c>
      <c r="D25" s="91">
        <v>1413</v>
      </c>
      <c r="E25" s="90"/>
      <c r="F25" s="91"/>
      <c r="G25" s="92">
        <f t="shared" si="7"/>
        <v>1413</v>
      </c>
      <c r="H25" s="91">
        <f t="shared" si="8"/>
        <v>1413</v>
      </c>
      <c r="I25" s="90">
        <v>1413</v>
      </c>
      <c r="J25" s="90"/>
      <c r="K25" s="90"/>
      <c r="L25" s="91">
        <f t="shared" si="1"/>
        <v>0</v>
      </c>
      <c r="M25" s="101">
        <f t="shared" si="2"/>
        <v>0</v>
      </c>
      <c r="N25" s="91">
        <f t="shared" si="3"/>
        <v>0</v>
      </c>
      <c r="O25" s="102">
        <f t="shared" si="4"/>
        <v>0</v>
      </c>
    </row>
    <row r="26" spans="1:15" ht="18" customHeight="1">
      <c r="A26" s="70" t="s">
        <v>101</v>
      </c>
      <c r="B26" s="91">
        <f t="shared" si="5"/>
        <v>5</v>
      </c>
      <c r="C26" s="91">
        <f t="shared" si="6"/>
        <v>5</v>
      </c>
      <c r="D26" s="91">
        <v>5</v>
      </c>
      <c r="E26" s="90"/>
      <c r="F26" s="91"/>
      <c r="G26" s="92">
        <f t="shared" si="7"/>
        <v>13</v>
      </c>
      <c r="H26" s="91">
        <f t="shared" si="8"/>
        <v>13</v>
      </c>
      <c r="I26" s="90">
        <v>13</v>
      </c>
      <c r="J26" s="90"/>
      <c r="K26" s="90"/>
      <c r="L26" s="91">
        <f t="shared" si="1"/>
        <v>-8</v>
      </c>
      <c r="M26" s="101"/>
      <c r="N26" s="91">
        <f t="shared" si="3"/>
        <v>-8</v>
      </c>
      <c r="O26" s="102">
        <f t="shared" si="4"/>
        <v>-61.53846153846154</v>
      </c>
    </row>
    <row r="27" spans="1:15" ht="18" customHeight="1">
      <c r="A27" s="71" t="s">
        <v>102</v>
      </c>
      <c r="B27" s="91">
        <f t="shared" si="5"/>
        <v>31765</v>
      </c>
      <c r="C27" s="91">
        <f t="shared" si="6"/>
        <v>16063</v>
      </c>
      <c r="D27" s="93">
        <f>16057+6</f>
        <v>16063</v>
      </c>
      <c r="E27" s="94"/>
      <c r="F27" s="93">
        <v>15702</v>
      </c>
      <c r="G27" s="92">
        <f t="shared" si="7"/>
        <v>20115</v>
      </c>
      <c r="H27" s="91">
        <f t="shared" si="8"/>
        <v>7448</v>
      </c>
      <c r="I27" s="93">
        <v>7448</v>
      </c>
      <c r="J27" s="90"/>
      <c r="K27" s="93">
        <v>12667</v>
      </c>
      <c r="L27" s="91">
        <f t="shared" si="1"/>
        <v>11650</v>
      </c>
      <c r="M27" s="101">
        <f t="shared" si="2"/>
        <v>57.91697738006463</v>
      </c>
      <c r="N27" s="91">
        <f t="shared" si="3"/>
        <v>8615</v>
      </c>
      <c r="O27" s="102">
        <f t="shared" si="4"/>
        <v>115.6686358754028</v>
      </c>
    </row>
    <row r="28" spans="1:15" ht="18" customHeight="1">
      <c r="A28" s="72" t="s">
        <v>103</v>
      </c>
      <c r="B28" s="91">
        <f t="shared" si="5"/>
        <v>7195</v>
      </c>
      <c r="C28" s="91">
        <f t="shared" si="6"/>
        <v>7195</v>
      </c>
      <c r="D28" s="95">
        <v>7195</v>
      </c>
      <c r="E28" s="94"/>
      <c r="F28" s="95"/>
      <c r="G28" s="96"/>
      <c r="H28" s="97"/>
      <c r="I28" s="95"/>
      <c r="J28" s="94"/>
      <c r="K28" s="95"/>
      <c r="L28" s="97"/>
      <c r="M28" s="103"/>
      <c r="N28" s="97"/>
      <c r="O28" s="104"/>
    </row>
    <row r="29" spans="1:15" ht="18" customHeight="1">
      <c r="A29" s="75" t="s">
        <v>104</v>
      </c>
      <c r="B29" s="98">
        <f>B6+B27+B28</f>
        <v>183903</v>
      </c>
      <c r="C29" s="98">
        <f>C6+C27+C28</f>
        <v>148952</v>
      </c>
      <c r="D29" s="98">
        <f>D6+D27+D28</f>
        <v>146969</v>
      </c>
      <c r="E29" s="98">
        <f>E6+E27+E28</f>
        <v>1983</v>
      </c>
      <c r="F29" s="98">
        <f>F6+F27+F28</f>
        <v>34951</v>
      </c>
      <c r="G29" s="98">
        <f aca="true" t="shared" si="9" ref="G29:L29">G6+G27</f>
        <v>123782</v>
      </c>
      <c r="H29" s="98">
        <f t="shared" si="9"/>
        <v>95996</v>
      </c>
      <c r="I29" s="98">
        <f t="shared" si="9"/>
        <v>94013</v>
      </c>
      <c r="J29" s="98">
        <f t="shared" si="9"/>
        <v>1983</v>
      </c>
      <c r="K29" s="98">
        <f t="shared" si="9"/>
        <v>27786</v>
      </c>
      <c r="L29" s="98">
        <f t="shared" si="9"/>
        <v>52926</v>
      </c>
      <c r="M29" s="105">
        <f t="shared" si="2"/>
        <v>42.75742838215572</v>
      </c>
      <c r="N29" s="106">
        <f t="shared" si="3"/>
        <v>52956</v>
      </c>
      <c r="O29" s="107">
        <f t="shared" si="4"/>
        <v>55.16479853327222</v>
      </c>
    </row>
    <row r="30" spans="1:2" ht="14.25">
      <c r="A30" s="99" t="s">
        <v>108</v>
      </c>
      <c r="B30" s="100"/>
    </row>
  </sheetData>
  <sheetProtection/>
  <mergeCells count="15">
    <mergeCell ref="A1:O1"/>
    <mergeCell ref="B3:F3"/>
    <mergeCell ref="G3:K3"/>
    <mergeCell ref="L3:O3"/>
    <mergeCell ref="C4:E4"/>
    <mergeCell ref="H4:J4"/>
    <mergeCell ref="A3:A5"/>
    <mergeCell ref="B4:B5"/>
    <mergeCell ref="F4:F5"/>
    <mergeCell ref="G4:G5"/>
    <mergeCell ref="K4:K5"/>
    <mergeCell ref="L4:L5"/>
    <mergeCell ref="M4:M5"/>
    <mergeCell ref="N4:N5"/>
    <mergeCell ref="O4:O5"/>
  </mergeCells>
  <printOptions/>
  <pageMargins left="0.88" right="0.21" top="0.17" bottom="0.37" header="0.17" footer="0.37"/>
  <pageSetup fitToHeight="1" fitToWidth="1" horizontalDpi="600" verticalDpi="600" orientation="landscape" paperSize="9" scale="99"/>
  <headerFooter alignWithMargins="0"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showZeros="0" workbookViewId="0" topLeftCell="A1">
      <selection activeCell="V21" sqref="V21"/>
    </sheetView>
  </sheetViews>
  <sheetFormatPr defaultColWidth="9.00390625" defaultRowHeight="14.25"/>
  <cols>
    <col min="1" max="1" width="23.875" style="0" customWidth="1"/>
    <col min="2" max="2" width="5.875" style="0" customWidth="1"/>
    <col min="3" max="3" width="6.50390625" style="0" customWidth="1"/>
    <col min="4" max="4" width="6.75390625" style="0" customWidth="1"/>
    <col min="5" max="5" width="6.875" style="0" customWidth="1"/>
    <col min="6" max="6" width="6.75390625" style="0" customWidth="1"/>
    <col min="7" max="7" width="5.50390625" style="0" customWidth="1"/>
    <col min="8" max="8" width="6.625" style="0" customWidth="1"/>
    <col min="9" max="9" width="6.375" style="0" customWidth="1"/>
    <col min="10" max="11" width="7.00390625" style="0" customWidth="1"/>
    <col min="12" max="12" width="6.75390625" style="0" customWidth="1"/>
    <col min="13" max="13" width="5.75390625" style="0" customWidth="1"/>
    <col min="14" max="15" width="5.875" style="0" customWidth="1"/>
    <col min="16" max="16" width="6.25390625" style="0" customWidth="1"/>
    <col min="17" max="17" width="7.25390625" style="0" customWidth="1"/>
    <col min="18" max="18" width="3.50390625" style="0" customWidth="1"/>
  </cols>
  <sheetData>
    <row r="1" spans="1:17" ht="22.5">
      <c r="A1" s="54" t="s">
        <v>109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2.75" customHeight="1">
      <c r="A2" s="55" t="s">
        <v>110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 t="s">
        <v>2</v>
      </c>
    </row>
    <row r="3" spans="1:17" ht="15.75" customHeight="1">
      <c r="A3" s="57" t="s">
        <v>3</v>
      </c>
      <c r="B3" s="58" t="s">
        <v>70</v>
      </c>
      <c r="C3" s="59"/>
      <c r="D3" s="59"/>
      <c r="E3" s="59"/>
      <c r="F3" s="59"/>
      <c r="G3" s="60"/>
      <c r="H3" s="61" t="s">
        <v>71</v>
      </c>
      <c r="I3" s="61"/>
      <c r="J3" s="61"/>
      <c r="K3" s="61"/>
      <c r="L3" s="61"/>
      <c r="M3" s="61"/>
      <c r="N3" s="77" t="s">
        <v>111</v>
      </c>
      <c r="O3" s="78"/>
      <c r="P3" s="78"/>
      <c r="Q3" s="84"/>
    </row>
    <row r="4" spans="1:17" ht="12.75" customHeight="1">
      <c r="A4" s="62"/>
      <c r="B4" s="63" t="s">
        <v>77</v>
      </c>
      <c r="C4" s="63" t="s">
        <v>8</v>
      </c>
      <c r="D4" s="63"/>
      <c r="E4" s="63"/>
      <c r="F4" s="63"/>
      <c r="G4" s="63" t="s">
        <v>9</v>
      </c>
      <c r="H4" s="63" t="s">
        <v>77</v>
      </c>
      <c r="I4" s="63" t="s">
        <v>8</v>
      </c>
      <c r="J4" s="63"/>
      <c r="K4" s="63"/>
      <c r="L4" s="63"/>
      <c r="M4" s="63" t="s">
        <v>9</v>
      </c>
      <c r="N4" s="79" t="s">
        <v>10</v>
      </c>
      <c r="O4" s="79" t="s">
        <v>11</v>
      </c>
      <c r="P4" s="79" t="s">
        <v>12</v>
      </c>
      <c r="Q4" s="85" t="s">
        <v>13</v>
      </c>
    </row>
    <row r="5" spans="1:17" ht="20.25" customHeight="1">
      <c r="A5" s="62"/>
      <c r="B5" s="63"/>
      <c r="C5" s="64" t="s">
        <v>7</v>
      </c>
      <c r="D5" s="64" t="s">
        <v>78</v>
      </c>
      <c r="E5" s="64" t="s">
        <v>79</v>
      </c>
      <c r="F5" s="64" t="s">
        <v>80</v>
      </c>
      <c r="G5" s="63"/>
      <c r="H5" s="63"/>
      <c r="I5" s="64" t="s">
        <v>7</v>
      </c>
      <c r="J5" s="64" t="s">
        <v>78</v>
      </c>
      <c r="K5" s="64" t="s">
        <v>79</v>
      </c>
      <c r="L5" s="64" t="s">
        <v>80</v>
      </c>
      <c r="M5" s="63"/>
      <c r="N5" s="80"/>
      <c r="O5" s="80"/>
      <c r="P5" s="80"/>
      <c r="Q5" s="86"/>
    </row>
    <row r="6" spans="1:17" ht="20.25" customHeight="1">
      <c r="A6" s="65" t="s">
        <v>81</v>
      </c>
      <c r="B6" s="66">
        <f>SUM(B7:B26)</f>
        <v>218212</v>
      </c>
      <c r="C6" s="66">
        <f>SUM(C7:C26)</f>
        <v>198963</v>
      </c>
      <c r="D6" s="66">
        <f>SUM(D7:D26)</f>
        <v>123711</v>
      </c>
      <c r="E6" s="66">
        <f aca="true" t="shared" si="0" ref="E6:M6">SUM(E7:E26)</f>
        <v>73269</v>
      </c>
      <c r="F6" s="66">
        <f t="shared" si="0"/>
        <v>1983</v>
      </c>
      <c r="G6" s="66">
        <f t="shared" si="0"/>
        <v>19249</v>
      </c>
      <c r="H6" s="66">
        <f t="shared" si="0"/>
        <v>205860</v>
      </c>
      <c r="I6" s="66">
        <f t="shared" si="0"/>
        <v>190123</v>
      </c>
      <c r="J6" s="66">
        <f t="shared" si="0"/>
        <v>83768</v>
      </c>
      <c r="K6" s="66">
        <f t="shared" si="0"/>
        <v>102272</v>
      </c>
      <c r="L6" s="66">
        <f t="shared" si="0"/>
        <v>4083</v>
      </c>
      <c r="M6" s="66">
        <f t="shared" si="0"/>
        <v>15737</v>
      </c>
      <c r="N6" s="66">
        <f aca="true" t="shared" si="1" ref="N6:N29">B6-H6</f>
        <v>12352</v>
      </c>
      <c r="O6" s="81">
        <f aca="true" t="shared" si="2" ref="O6:O29">N6/H6*100</f>
        <v>6.000194306810454</v>
      </c>
      <c r="P6" s="66">
        <f aca="true" t="shared" si="3" ref="P6:P29">C6-I6</f>
        <v>8840</v>
      </c>
      <c r="Q6" s="87">
        <f aca="true" t="shared" si="4" ref="Q6:Q29">P6/I6*100</f>
        <v>4.6496215607790745</v>
      </c>
    </row>
    <row r="7" spans="1:18" ht="18" customHeight="1">
      <c r="A7" s="67" t="s">
        <v>82</v>
      </c>
      <c r="B7" s="66">
        <f aca="true" t="shared" si="5" ref="B7:B28">SUM(D7:G7)</f>
        <v>13866</v>
      </c>
      <c r="C7" s="66">
        <f aca="true" t="shared" si="6" ref="C7:C28">SUM(D7:F7)</f>
        <v>9900</v>
      </c>
      <c r="D7" s="68">
        <f>3!D7</f>
        <v>9887</v>
      </c>
      <c r="E7" s="68">
        <f>3!E7</f>
        <v>13</v>
      </c>
      <c r="F7" s="68">
        <f>3!F7</f>
        <v>0</v>
      </c>
      <c r="G7" s="68">
        <f>3!G7</f>
        <v>3966</v>
      </c>
      <c r="H7" s="69">
        <f aca="true" t="shared" si="7" ref="H7:H28">I7+M7</f>
        <v>11963</v>
      </c>
      <c r="I7" s="66">
        <f aca="true" t="shared" si="8" ref="I7:I28">SUM(J7:L7)</f>
        <v>8707</v>
      </c>
      <c r="J7" s="68">
        <v>8309</v>
      </c>
      <c r="K7" s="68">
        <v>398</v>
      </c>
      <c r="L7" s="68">
        <v>0</v>
      </c>
      <c r="M7" s="68">
        <v>3256</v>
      </c>
      <c r="N7" s="66">
        <f t="shared" si="1"/>
        <v>1903</v>
      </c>
      <c r="O7" s="81">
        <f t="shared" si="2"/>
        <v>15.907381091699408</v>
      </c>
      <c r="P7" s="66">
        <f t="shared" si="3"/>
        <v>1193</v>
      </c>
      <c r="Q7" s="87">
        <f t="shared" si="4"/>
        <v>13.701619386700356</v>
      </c>
      <c r="R7" s="88"/>
    </row>
    <row r="8" spans="1:18" ht="18" customHeight="1">
      <c r="A8" s="67" t="s">
        <v>83</v>
      </c>
      <c r="B8" s="66">
        <f t="shared" si="5"/>
        <v>30</v>
      </c>
      <c r="C8" s="66">
        <f t="shared" si="6"/>
        <v>30</v>
      </c>
      <c r="D8" s="68">
        <f>3!D8</f>
        <v>30</v>
      </c>
      <c r="E8" s="68">
        <f>3!E8</f>
        <v>0</v>
      </c>
      <c r="F8" s="68">
        <f>3!F8</f>
        <v>0</v>
      </c>
      <c r="G8" s="68">
        <f>3!G8</f>
        <v>0</v>
      </c>
      <c r="H8" s="69">
        <f t="shared" si="7"/>
        <v>57</v>
      </c>
      <c r="I8" s="66">
        <f t="shared" si="8"/>
        <v>57</v>
      </c>
      <c r="J8" s="68">
        <v>57</v>
      </c>
      <c r="K8" s="68">
        <v>0</v>
      </c>
      <c r="L8" s="68">
        <v>0</v>
      </c>
      <c r="M8" s="68">
        <v>0</v>
      </c>
      <c r="N8" s="66">
        <f t="shared" si="1"/>
        <v>-27</v>
      </c>
      <c r="O8" s="81">
        <f t="shared" si="2"/>
        <v>-47.368421052631575</v>
      </c>
      <c r="P8" s="66">
        <f t="shared" si="3"/>
        <v>-27</v>
      </c>
      <c r="Q8" s="87">
        <f t="shared" si="4"/>
        <v>-47.368421052631575</v>
      </c>
      <c r="R8" s="88"/>
    </row>
    <row r="9" spans="1:18" ht="18" customHeight="1">
      <c r="A9" s="67" t="s">
        <v>84</v>
      </c>
      <c r="B9" s="66">
        <f t="shared" si="5"/>
        <v>8943</v>
      </c>
      <c r="C9" s="66">
        <f t="shared" si="6"/>
        <v>8895</v>
      </c>
      <c r="D9" s="68">
        <f>3!D9</f>
        <v>8039</v>
      </c>
      <c r="E9" s="68">
        <f>3!E9</f>
        <v>856</v>
      </c>
      <c r="F9" s="68">
        <f>3!F9</f>
        <v>0</v>
      </c>
      <c r="G9" s="68">
        <f>3!G9</f>
        <v>48</v>
      </c>
      <c r="H9" s="69">
        <f t="shared" si="7"/>
        <v>8871</v>
      </c>
      <c r="I9" s="66">
        <f t="shared" si="8"/>
        <v>8845</v>
      </c>
      <c r="J9" s="68">
        <v>6353</v>
      </c>
      <c r="K9" s="68">
        <v>1725</v>
      </c>
      <c r="L9" s="68">
        <v>767</v>
      </c>
      <c r="M9" s="68">
        <v>26</v>
      </c>
      <c r="N9" s="66">
        <f t="shared" si="1"/>
        <v>72</v>
      </c>
      <c r="O9" s="81">
        <f t="shared" si="2"/>
        <v>0.8116334122421373</v>
      </c>
      <c r="P9" s="66">
        <f t="shared" si="3"/>
        <v>50</v>
      </c>
      <c r="Q9" s="87">
        <f t="shared" si="4"/>
        <v>0.5652911249293386</v>
      </c>
      <c r="R9" s="88"/>
    </row>
    <row r="10" spans="1:18" ht="18" customHeight="1">
      <c r="A10" s="67" t="s">
        <v>85</v>
      </c>
      <c r="B10" s="66">
        <f t="shared" si="5"/>
        <v>28344</v>
      </c>
      <c r="C10" s="66">
        <f t="shared" si="6"/>
        <v>28194</v>
      </c>
      <c r="D10" s="68">
        <f>3!D10</f>
        <v>24707</v>
      </c>
      <c r="E10" s="68">
        <f>3!E10</f>
        <v>3357</v>
      </c>
      <c r="F10" s="68">
        <f>3!F10</f>
        <v>130</v>
      </c>
      <c r="G10" s="68">
        <f>3!G10</f>
        <v>150</v>
      </c>
      <c r="H10" s="69">
        <f t="shared" si="7"/>
        <v>31745</v>
      </c>
      <c r="I10" s="66">
        <f t="shared" si="8"/>
        <v>31665</v>
      </c>
      <c r="J10" s="68">
        <v>22467</v>
      </c>
      <c r="K10" s="68">
        <v>9198</v>
      </c>
      <c r="L10" s="68">
        <v>0</v>
      </c>
      <c r="M10" s="68">
        <v>80</v>
      </c>
      <c r="N10" s="66">
        <f t="shared" si="1"/>
        <v>-3401</v>
      </c>
      <c r="O10" s="81">
        <f t="shared" si="2"/>
        <v>-10.713498188691133</v>
      </c>
      <c r="P10" s="66">
        <f t="shared" si="3"/>
        <v>-3471</v>
      </c>
      <c r="Q10" s="87">
        <f t="shared" si="4"/>
        <v>-10.961629559450497</v>
      </c>
      <c r="R10" s="88"/>
    </row>
    <row r="11" spans="1:18" ht="18" customHeight="1">
      <c r="A11" s="67" t="s">
        <v>86</v>
      </c>
      <c r="B11" s="66">
        <f t="shared" si="5"/>
        <v>243</v>
      </c>
      <c r="C11" s="66">
        <f t="shared" si="6"/>
        <v>243</v>
      </c>
      <c r="D11" s="68">
        <f>3!D11</f>
        <v>230</v>
      </c>
      <c r="E11" s="68">
        <f>3!E11</f>
        <v>13</v>
      </c>
      <c r="F11" s="68">
        <f>3!F11</f>
        <v>0</v>
      </c>
      <c r="G11" s="68">
        <f>3!G11</f>
        <v>0</v>
      </c>
      <c r="H11" s="69">
        <f t="shared" si="7"/>
        <v>244</v>
      </c>
      <c r="I11" s="66">
        <f t="shared" si="8"/>
        <v>244</v>
      </c>
      <c r="J11" s="68">
        <v>244</v>
      </c>
      <c r="K11" s="68">
        <v>0</v>
      </c>
      <c r="L11" s="68">
        <v>0</v>
      </c>
      <c r="M11" s="68">
        <v>0</v>
      </c>
      <c r="N11" s="66">
        <f t="shared" si="1"/>
        <v>-1</v>
      </c>
      <c r="O11" s="81">
        <f t="shared" si="2"/>
        <v>-0.4098360655737705</v>
      </c>
      <c r="P11" s="66">
        <f t="shared" si="3"/>
        <v>-1</v>
      </c>
      <c r="Q11" s="87">
        <f t="shared" si="4"/>
        <v>-0.4098360655737705</v>
      </c>
      <c r="R11" s="88"/>
    </row>
    <row r="12" spans="1:18" ht="18" customHeight="1">
      <c r="A12" s="67" t="s">
        <v>87</v>
      </c>
      <c r="B12" s="66">
        <f t="shared" si="5"/>
        <v>2756</v>
      </c>
      <c r="C12" s="66">
        <f t="shared" si="6"/>
        <v>2756</v>
      </c>
      <c r="D12" s="68">
        <f>3!D12</f>
        <v>2461</v>
      </c>
      <c r="E12" s="68">
        <f>3!E12</f>
        <v>295</v>
      </c>
      <c r="F12" s="68">
        <f>3!F12</f>
        <v>0</v>
      </c>
      <c r="G12" s="68">
        <f>3!G12</f>
        <v>0</v>
      </c>
      <c r="H12" s="69">
        <f t="shared" si="7"/>
        <v>3287</v>
      </c>
      <c r="I12" s="66">
        <f t="shared" si="8"/>
        <v>3287</v>
      </c>
      <c r="J12" s="68">
        <v>2813</v>
      </c>
      <c r="K12" s="68">
        <v>474</v>
      </c>
      <c r="L12" s="68">
        <v>0</v>
      </c>
      <c r="M12" s="68">
        <v>0</v>
      </c>
      <c r="N12" s="66">
        <f t="shared" si="1"/>
        <v>-531</v>
      </c>
      <c r="O12" s="81">
        <f t="shared" si="2"/>
        <v>-16.154548220261635</v>
      </c>
      <c r="P12" s="66">
        <f t="shared" si="3"/>
        <v>-531</v>
      </c>
      <c r="Q12" s="87">
        <f t="shared" si="4"/>
        <v>-16.154548220261635</v>
      </c>
      <c r="R12" s="88"/>
    </row>
    <row r="13" spans="1:18" ht="18" customHeight="1">
      <c r="A13" s="67" t="s">
        <v>88</v>
      </c>
      <c r="B13" s="66">
        <f t="shared" si="5"/>
        <v>41494</v>
      </c>
      <c r="C13" s="66">
        <f t="shared" si="6"/>
        <v>39902</v>
      </c>
      <c r="D13" s="68">
        <f>3!D13</f>
        <v>31333</v>
      </c>
      <c r="E13" s="68">
        <f>3!E13</f>
        <v>7413</v>
      </c>
      <c r="F13" s="68">
        <f>3!F13</f>
        <v>1156</v>
      </c>
      <c r="G13" s="68">
        <f>3!G13</f>
        <v>1592</v>
      </c>
      <c r="H13" s="69">
        <f t="shared" si="7"/>
        <v>34808</v>
      </c>
      <c r="I13" s="66">
        <f t="shared" si="8"/>
        <v>32112</v>
      </c>
      <c r="J13" s="68">
        <v>19031</v>
      </c>
      <c r="K13" s="68">
        <v>9894</v>
      </c>
      <c r="L13" s="68">
        <v>3187</v>
      </c>
      <c r="M13" s="68">
        <v>2696</v>
      </c>
      <c r="N13" s="66">
        <f t="shared" si="1"/>
        <v>6686</v>
      </c>
      <c r="O13" s="81">
        <f t="shared" si="2"/>
        <v>19.208227993564698</v>
      </c>
      <c r="P13" s="66">
        <f t="shared" si="3"/>
        <v>7790</v>
      </c>
      <c r="Q13" s="87">
        <f t="shared" si="4"/>
        <v>24.258844045839563</v>
      </c>
      <c r="R13" s="88"/>
    </row>
    <row r="14" spans="1:18" ht="18" customHeight="1">
      <c r="A14" s="67" t="s">
        <v>89</v>
      </c>
      <c r="B14" s="66">
        <f t="shared" si="5"/>
        <v>20241</v>
      </c>
      <c r="C14" s="66">
        <f t="shared" si="6"/>
        <v>19644</v>
      </c>
      <c r="D14" s="68">
        <f>3!D14</f>
        <v>13927</v>
      </c>
      <c r="E14" s="68">
        <f>3!E14</f>
        <v>5717</v>
      </c>
      <c r="F14" s="68">
        <f>3!F14</f>
        <v>0</v>
      </c>
      <c r="G14" s="68">
        <f>3!G14</f>
        <v>597</v>
      </c>
      <c r="H14" s="69">
        <f t="shared" si="7"/>
        <v>19662</v>
      </c>
      <c r="I14" s="66">
        <f t="shared" si="8"/>
        <v>19009</v>
      </c>
      <c r="J14" s="68">
        <v>8732</v>
      </c>
      <c r="K14" s="68">
        <v>10148</v>
      </c>
      <c r="L14" s="68">
        <v>129</v>
      </c>
      <c r="M14" s="68">
        <v>653</v>
      </c>
      <c r="N14" s="66">
        <f t="shared" si="1"/>
        <v>579</v>
      </c>
      <c r="O14" s="81">
        <f t="shared" si="2"/>
        <v>2.9447665547757094</v>
      </c>
      <c r="P14" s="66">
        <f t="shared" si="3"/>
        <v>635</v>
      </c>
      <c r="Q14" s="87">
        <f t="shared" si="4"/>
        <v>3.3405229102004315</v>
      </c>
      <c r="R14" s="88"/>
    </row>
    <row r="15" spans="1:18" ht="18" customHeight="1">
      <c r="A15" s="67" t="s">
        <v>90</v>
      </c>
      <c r="B15" s="66">
        <f t="shared" si="5"/>
        <v>6051</v>
      </c>
      <c r="C15" s="66">
        <f t="shared" si="6"/>
        <v>6034</v>
      </c>
      <c r="D15" s="68">
        <f>3!D15</f>
        <v>1400</v>
      </c>
      <c r="E15" s="68">
        <f>3!E15</f>
        <v>4634</v>
      </c>
      <c r="F15" s="68">
        <f>3!F15</f>
        <v>0</v>
      </c>
      <c r="G15" s="68">
        <f>3!G15</f>
        <v>17</v>
      </c>
      <c r="H15" s="69">
        <f t="shared" si="7"/>
        <v>6146</v>
      </c>
      <c r="I15" s="66">
        <f t="shared" si="8"/>
        <v>6041</v>
      </c>
      <c r="J15" s="68">
        <v>836</v>
      </c>
      <c r="K15" s="68">
        <v>5205</v>
      </c>
      <c r="L15" s="68">
        <v>0</v>
      </c>
      <c r="M15" s="68">
        <v>105</v>
      </c>
      <c r="N15" s="66">
        <f t="shared" si="1"/>
        <v>-95</v>
      </c>
      <c r="O15" s="81">
        <f t="shared" si="2"/>
        <v>-1.5457207940123658</v>
      </c>
      <c r="P15" s="66">
        <f t="shared" si="3"/>
        <v>-7</v>
      </c>
      <c r="Q15" s="87">
        <f t="shared" si="4"/>
        <v>-0.11587485515643105</v>
      </c>
      <c r="R15" s="88"/>
    </row>
    <row r="16" spans="1:18" ht="18" customHeight="1">
      <c r="A16" s="67" t="s">
        <v>91</v>
      </c>
      <c r="B16" s="66">
        <f t="shared" si="5"/>
        <v>7378</v>
      </c>
      <c r="C16" s="66">
        <f t="shared" si="6"/>
        <v>2588</v>
      </c>
      <c r="D16" s="68">
        <f>3!D16</f>
        <v>2558</v>
      </c>
      <c r="E16" s="68">
        <f>3!E16</f>
        <v>30</v>
      </c>
      <c r="F16" s="68">
        <f>3!F16</f>
        <v>0</v>
      </c>
      <c r="G16" s="68">
        <f>3!G16</f>
        <v>4790</v>
      </c>
      <c r="H16" s="69">
        <f t="shared" si="7"/>
        <v>8094</v>
      </c>
      <c r="I16" s="66">
        <f t="shared" si="8"/>
        <v>7244</v>
      </c>
      <c r="J16" s="68">
        <v>1963</v>
      </c>
      <c r="K16" s="68">
        <v>5281</v>
      </c>
      <c r="L16" s="68">
        <v>0</v>
      </c>
      <c r="M16" s="68">
        <v>850</v>
      </c>
      <c r="N16" s="66">
        <f t="shared" si="1"/>
        <v>-716</v>
      </c>
      <c r="O16" s="81">
        <f t="shared" si="2"/>
        <v>-8.846058808994318</v>
      </c>
      <c r="P16" s="66">
        <f t="shared" si="3"/>
        <v>-4656</v>
      </c>
      <c r="Q16" s="87">
        <f t="shared" si="4"/>
        <v>-64.2738818332413</v>
      </c>
      <c r="R16" s="88"/>
    </row>
    <row r="17" spans="1:18" ht="18" customHeight="1">
      <c r="A17" s="67" t="s">
        <v>92</v>
      </c>
      <c r="B17" s="66">
        <f t="shared" si="5"/>
        <v>65078</v>
      </c>
      <c r="C17" s="66">
        <f t="shared" si="6"/>
        <v>58071</v>
      </c>
      <c r="D17" s="68">
        <f>3!D17</f>
        <v>15853</v>
      </c>
      <c r="E17" s="68">
        <f>3!E17</f>
        <v>41521</v>
      </c>
      <c r="F17" s="68">
        <f>3!F17</f>
        <v>697</v>
      </c>
      <c r="G17" s="68">
        <f>3!G17</f>
        <v>7007</v>
      </c>
      <c r="H17" s="69">
        <f t="shared" si="7"/>
        <v>55375</v>
      </c>
      <c r="I17" s="66">
        <f t="shared" si="8"/>
        <v>48129</v>
      </c>
      <c r="J17" s="68">
        <v>5356</v>
      </c>
      <c r="K17" s="68">
        <v>42773</v>
      </c>
      <c r="L17" s="68">
        <v>0</v>
      </c>
      <c r="M17" s="68">
        <v>7246</v>
      </c>
      <c r="N17" s="66">
        <f t="shared" si="1"/>
        <v>9703</v>
      </c>
      <c r="O17" s="81">
        <f t="shared" si="2"/>
        <v>17.52234762979684</v>
      </c>
      <c r="P17" s="66">
        <f t="shared" si="3"/>
        <v>9942</v>
      </c>
      <c r="Q17" s="87">
        <f t="shared" si="4"/>
        <v>20.656984354547152</v>
      </c>
      <c r="R17" s="88"/>
    </row>
    <row r="18" spans="1:18" ht="18" customHeight="1">
      <c r="A18" s="67" t="s">
        <v>93</v>
      </c>
      <c r="B18" s="66">
        <f t="shared" si="5"/>
        <v>9326</v>
      </c>
      <c r="C18" s="66">
        <f t="shared" si="6"/>
        <v>9326</v>
      </c>
      <c r="D18" s="68">
        <f>3!D18</f>
        <v>5513</v>
      </c>
      <c r="E18" s="68">
        <f>3!E18</f>
        <v>3813</v>
      </c>
      <c r="F18" s="68">
        <f>3!F18</f>
        <v>0</v>
      </c>
      <c r="G18" s="68">
        <f>3!G18</f>
        <v>0</v>
      </c>
      <c r="H18" s="69">
        <f t="shared" si="7"/>
        <v>9257</v>
      </c>
      <c r="I18" s="66">
        <f t="shared" si="8"/>
        <v>9257</v>
      </c>
      <c r="J18" s="68">
        <v>297</v>
      </c>
      <c r="K18" s="68">
        <v>8960</v>
      </c>
      <c r="L18" s="68">
        <v>0</v>
      </c>
      <c r="M18" s="68">
        <v>0</v>
      </c>
      <c r="N18" s="66">
        <f t="shared" si="1"/>
        <v>69</v>
      </c>
      <c r="O18" s="81">
        <f t="shared" si="2"/>
        <v>0.7453818731770552</v>
      </c>
      <c r="P18" s="66">
        <f t="shared" si="3"/>
        <v>69</v>
      </c>
      <c r="Q18" s="87">
        <f t="shared" si="4"/>
        <v>0.7453818731770552</v>
      </c>
      <c r="R18" s="88"/>
    </row>
    <row r="19" spans="1:18" ht="18" customHeight="1">
      <c r="A19" s="67" t="s">
        <v>94</v>
      </c>
      <c r="B19" s="66">
        <f t="shared" si="5"/>
        <v>1702</v>
      </c>
      <c r="C19" s="66">
        <f t="shared" si="6"/>
        <v>950</v>
      </c>
      <c r="D19" s="68">
        <f>3!D19</f>
        <v>950</v>
      </c>
      <c r="E19" s="68">
        <f>3!E19</f>
        <v>0</v>
      </c>
      <c r="F19" s="68">
        <f>3!F19</f>
        <v>0</v>
      </c>
      <c r="G19" s="68">
        <f>3!G19</f>
        <v>752</v>
      </c>
      <c r="H19" s="69">
        <f t="shared" si="7"/>
        <v>1534</v>
      </c>
      <c r="I19" s="66">
        <f t="shared" si="8"/>
        <v>1082</v>
      </c>
      <c r="J19" s="68">
        <v>1082</v>
      </c>
      <c r="K19" s="68">
        <v>0</v>
      </c>
      <c r="L19" s="68">
        <v>0</v>
      </c>
      <c r="M19" s="68">
        <v>452</v>
      </c>
      <c r="N19" s="66">
        <f t="shared" si="1"/>
        <v>168</v>
      </c>
      <c r="O19" s="81">
        <f t="shared" si="2"/>
        <v>10.951760104302476</v>
      </c>
      <c r="P19" s="66">
        <f t="shared" si="3"/>
        <v>-132</v>
      </c>
      <c r="Q19" s="87">
        <f t="shared" si="4"/>
        <v>-12.199630314232902</v>
      </c>
      <c r="R19" s="88"/>
    </row>
    <row r="20" spans="1:18" ht="18" customHeight="1">
      <c r="A20" s="67" t="s">
        <v>95</v>
      </c>
      <c r="B20" s="66">
        <f t="shared" si="5"/>
        <v>542</v>
      </c>
      <c r="C20" s="66">
        <f t="shared" si="6"/>
        <v>542</v>
      </c>
      <c r="D20" s="68">
        <f>3!D20</f>
        <v>472</v>
      </c>
      <c r="E20" s="68">
        <f>3!E20</f>
        <v>70</v>
      </c>
      <c r="F20" s="68">
        <f>3!F20</f>
        <v>0</v>
      </c>
      <c r="G20" s="68">
        <f>3!G20</f>
        <v>0</v>
      </c>
      <c r="H20" s="69">
        <f t="shared" si="7"/>
        <v>734</v>
      </c>
      <c r="I20" s="66">
        <f t="shared" si="8"/>
        <v>734</v>
      </c>
      <c r="J20" s="68">
        <v>584</v>
      </c>
      <c r="K20" s="68">
        <v>150</v>
      </c>
      <c r="L20" s="68">
        <v>0</v>
      </c>
      <c r="M20" s="68">
        <v>0</v>
      </c>
      <c r="N20" s="66">
        <f t="shared" si="1"/>
        <v>-192</v>
      </c>
      <c r="O20" s="81">
        <f t="shared" si="2"/>
        <v>-26.158038147138964</v>
      </c>
      <c r="P20" s="66">
        <f t="shared" si="3"/>
        <v>-192</v>
      </c>
      <c r="Q20" s="87">
        <f t="shared" si="4"/>
        <v>-26.158038147138964</v>
      </c>
      <c r="R20" s="88"/>
    </row>
    <row r="21" spans="1:18" ht="18" customHeight="1">
      <c r="A21" s="67" t="s">
        <v>96</v>
      </c>
      <c r="B21" s="66">
        <f t="shared" si="5"/>
        <v>4725</v>
      </c>
      <c r="C21" s="66">
        <f t="shared" si="6"/>
        <v>4725</v>
      </c>
      <c r="D21" s="68">
        <f>3!D21</f>
        <v>368</v>
      </c>
      <c r="E21" s="68">
        <f>3!E21</f>
        <v>4357</v>
      </c>
      <c r="F21" s="68">
        <f>3!F21</f>
        <v>0</v>
      </c>
      <c r="G21" s="68">
        <f>3!G21</f>
        <v>0</v>
      </c>
      <c r="H21" s="69">
        <f t="shared" si="7"/>
        <v>3196</v>
      </c>
      <c r="I21" s="66">
        <f t="shared" si="8"/>
        <v>3196</v>
      </c>
      <c r="J21" s="68">
        <v>342</v>
      </c>
      <c r="K21" s="68">
        <v>2854</v>
      </c>
      <c r="L21" s="68">
        <v>0</v>
      </c>
      <c r="M21" s="68">
        <v>0</v>
      </c>
      <c r="N21" s="66">
        <f t="shared" si="1"/>
        <v>1529</v>
      </c>
      <c r="O21" s="81">
        <f t="shared" si="2"/>
        <v>47.84105131414268</v>
      </c>
      <c r="P21" s="66">
        <f t="shared" si="3"/>
        <v>1529</v>
      </c>
      <c r="Q21" s="87">
        <f t="shared" si="4"/>
        <v>47.84105131414268</v>
      </c>
      <c r="R21" s="88"/>
    </row>
    <row r="22" spans="1:18" ht="18" customHeight="1">
      <c r="A22" s="67" t="s">
        <v>97</v>
      </c>
      <c r="B22" s="66">
        <f t="shared" si="5"/>
        <v>4629</v>
      </c>
      <c r="C22" s="66">
        <f t="shared" si="6"/>
        <v>4299</v>
      </c>
      <c r="D22" s="68">
        <f>3!D22</f>
        <v>4127</v>
      </c>
      <c r="E22" s="68">
        <f>3!E22</f>
        <v>172</v>
      </c>
      <c r="F22" s="68">
        <f>3!F22</f>
        <v>0</v>
      </c>
      <c r="G22" s="68">
        <f>3!G22</f>
        <v>330</v>
      </c>
      <c r="H22" s="69">
        <f t="shared" si="7"/>
        <v>9122</v>
      </c>
      <c r="I22" s="66">
        <f t="shared" si="8"/>
        <v>8749</v>
      </c>
      <c r="J22" s="68">
        <v>3636</v>
      </c>
      <c r="K22" s="68">
        <v>5113</v>
      </c>
      <c r="L22" s="68">
        <v>0</v>
      </c>
      <c r="M22" s="68">
        <v>373</v>
      </c>
      <c r="N22" s="66">
        <f t="shared" si="1"/>
        <v>-4493</v>
      </c>
      <c r="O22" s="81">
        <f t="shared" si="2"/>
        <v>-49.25454944091208</v>
      </c>
      <c r="P22" s="66">
        <f t="shared" si="3"/>
        <v>-4450</v>
      </c>
      <c r="Q22" s="87">
        <f t="shared" si="4"/>
        <v>-50.8629557663733</v>
      </c>
      <c r="R22" s="88"/>
    </row>
    <row r="23" spans="1:18" ht="18" customHeight="1">
      <c r="A23" s="67" t="s">
        <v>98</v>
      </c>
      <c r="B23" s="66">
        <f t="shared" si="5"/>
        <v>1337</v>
      </c>
      <c r="C23" s="66">
        <f t="shared" si="6"/>
        <v>1337</v>
      </c>
      <c r="D23" s="68">
        <f>3!D23</f>
        <v>433</v>
      </c>
      <c r="E23" s="68">
        <f>3!E23</f>
        <v>904</v>
      </c>
      <c r="F23" s="68"/>
      <c r="G23" s="68">
        <f>3!G23</f>
        <v>0</v>
      </c>
      <c r="H23" s="69">
        <f t="shared" si="7"/>
        <v>247</v>
      </c>
      <c r="I23" s="66">
        <f t="shared" si="8"/>
        <v>247</v>
      </c>
      <c r="J23" s="68">
        <v>247</v>
      </c>
      <c r="K23" s="68">
        <v>0</v>
      </c>
      <c r="L23" s="68"/>
      <c r="M23" s="68">
        <v>0</v>
      </c>
      <c r="N23" s="66">
        <f t="shared" si="1"/>
        <v>1090</v>
      </c>
      <c r="O23" s="81">
        <f t="shared" si="2"/>
        <v>441.2955465587045</v>
      </c>
      <c r="P23" s="66">
        <f t="shared" si="3"/>
        <v>1090</v>
      </c>
      <c r="Q23" s="87">
        <f t="shared" si="4"/>
        <v>441.2955465587045</v>
      </c>
      <c r="R23" s="88"/>
    </row>
    <row r="24" spans="1:17" ht="18" customHeight="1">
      <c r="A24" s="67" t="s">
        <v>99</v>
      </c>
      <c r="B24" s="66">
        <f t="shared" si="5"/>
        <v>109</v>
      </c>
      <c r="C24" s="66">
        <f t="shared" si="6"/>
        <v>109</v>
      </c>
      <c r="D24" s="68">
        <f>3!D24</f>
        <v>5</v>
      </c>
      <c r="E24" s="68">
        <f>3!E24</f>
        <v>104</v>
      </c>
      <c r="F24" s="68"/>
      <c r="G24" s="68">
        <f>3!G24</f>
        <v>0</v>
      </c>
      <c r="H24" s="69">
        <f t="shared" si="7"/>
        <v>105</v>
      </c>
      <c r="I24" s="66">
        <f t="shared" si="8"/>
        <v>105</v>
      </c>
      <c r="J24" s="68">
        <v>6</v>
      </c>
      <c r="K24" s="68">
        <v>99</v>
      </c>
      <c r="L24" s="68"/>
      <c r="M24" s="68">
        <v>0</v>
      </c>
      <c r="N24" s="66">
        <f t="shared" si="1"/>
        <v>4</v>
      </c>
      <c r="O24" s="81">
        <f t="shared" si="2"/>
        <v>3.8095238095238098</v>
      </c>
      <c r="P24" s="66">
        <f t="shared" si="3"/>
        <v>4</v>
      </c>
      <c r="Q24" s="87">
        <f t="shared" si="4"/>
        <v>3.8095238095238098</v>
      </c>
    </row>
    <row r="25" spans="1:17" ht="18" customHeight="1">
      <c r="A25" s="67" t="s">
        <v>100</v>
      </c>
      <c r="B25" s="66">
        <f t="shared" si="5"/>
        <v>1413</v>
      </c>
      <c r="C25" s="66">
        <f t="shared" si="6"/>
        <v>1413</v>
      </c>
      <c r="D25" s="68">
        <f>3!D25</f>
        <v>1413</v>
      </c>
      <c r="E25" s="68">
        <f>3!E25</f>
        <v>0</v>
      </c>
      <c r="F25" s="68"/>
      <c r="G25" s="68">
        <f>3!G25</f>
        <v>0</v>
      </c>
      <c r="H25" s="69">
        <f t="shared" si="7"/>
        <v>1413</v>
      </c>
      <c r="I25" s="66">
        <f t="shared" si="8"/>
        <v>1413</v>
      </c>
      <c r="J25" s="68">
        <v>1413</v>
      </c>
      <c r="K25" s="68">
        <v>0</v>
      </c>
      <c r="L25" s="68"/>
      <c r="M25" s="68">
        <v>0</v>
      </c>
      <c r="N25" s="66">
        <f t="shared" si="1"/>
        <v>0</v>
      </c>
      <c r="O25" s="81">
        <f t="shared" si="2"/>
        <v>0</v>
      </c>
      <c r="P25" s="66">
        <f t="shared" si="3"/>
        <v>0</v>
      </c>
      <c r="Q25" s="87">
        <f t="shared" si="4"/>
        <v>0</v>
      </c>
    </row>
    <row r="26" spans="1:17" ht="18" customHeight="1">
      <c r="A26" s="70" t="s">
        <v>101</v>
      </c>
      <c r="B26" s="66">
        <f t="shared" si="5"/>
        <v>5</v>
      </c>
      <c r="C26" s="66">
        <f t="shared" si="6"/>
        <v>5</v>
      </c>
      <c r="D26" s="68">
        <f>3!D26</f>
        <v>5</v>
      </c>
      <c r="E26" s="68">
        <f>3!E26</f>
        <v>0</v>
      </c>
      <c r="F26" s="68"/>
      <c r="G26" s="68">
        <f>3!G26</f>
        <v>0</v>
      </c>
      <c r="H26" s="69">
        <f t="shared" si="7"/>
        <v>0</v>
      </c>
      <c r="I26" s="66">
        <f t="shared" si="8"/>
        <v>0</v>
      </c>
      <c r="J26" s="68">
        <v>0</v>
      </c>
      <c r="K26" s="68">
        <v>0</v>
      </c>
      <c r="L26" s="68"/>
      <c r="M26" s="68">
        <v>0</v>
      </c>
      <c r="N26" s="66">
        <f t="shared" si="1"/>
        <v>5</v>
      </c>
      <c r="O26" s="81"/>
      <c r="P26" s="66">
        <f t="shared" si="3"/>
        <v>5</v>
      </c>
      <c r="Q26" s="87"/>
    </row>
    <row r="27" spans="1:17" ht="18" customHeight="1">
      <c r="A27" s="71" t="s">
        <v>102</v>
      </c>
      <c r="B27" s="66">
        <f t="shared" si="5"/>
        <v>31765</v>
      </c>
      <c r="C27" s="66">
        <f t="shared" si="6"/>
        <v>16063</v>
      </c>
      <c r="D27" s="68">
        <f>3!D27</f>
        <v>16063</v>
      </c>
      <c r="E27" s="66"/>
      <c r="F27" s="68"/>
      <c r="G27" s="68">
        <f>3!G27</f>
        <v>15702</v>
      </c>
      <c r="H27" s="69">
        <f t="shared" si="7"/>
        <v>20188</v>
      </c>
      <c r="I27" s="66">
        <f t="shared" si="8"/>
        <v>8159</v>
      </c>
      <c r="J27" s="68">
        <v>8159</v>
      </c>
      <c r="K27" s="66"/>
      <c r="L27" s="68"/>
      <c r="M27" s="68">
        <v>12029</v>
      </c>
      <c r="N27" s="66">
        <f t="shared" si="1"/>
        <v>11577</v>
      </c>
      <c r="O27" s="81">
        <f t="shared" si="2"/>
        <v>57.345948087973056</v>
      </c>
      <c r="P27" s="66">
        <f t="shared" si="3"/>
        <v>7904</v>
      </c>
      <c r="Q27" s="87">
        <f t="shared" si="4"/>
        <v>96.8746169873759</v>
      </c>
    </row>
    <row r="28" spans="1:17" ht="18" customHeight="1">
      <c r="A28" s="72" t="s">
        <v>103</v>
      </c>
      <c r="B28" s="66">
        <f t="shared" si="5"/>
        <v>7195</v>
      </c>
      <c r="C28" s="66">
        <f t="shared" si="6"/>
        <v>7195</v>
      </c>
      <c r="D28" s="73">
        <v>7195</v>
      </c>
      <c r="E28" s="74"/>
      <c r="F28" s="73"/>
      <c r="G28" s="73"/>
      <c r="H28" s="69">
        <f t="shared" si="7"/>
        <v>0</v>
      </c>
      <c r="I28" s="66">
        <f t="shared" si="8"/>
        <v>0</v>
      </c>
      <c r="J28" s="73"/>
      <c r="K28" s="74"/>
      <c r="L28" s="73"/>
      <c r="M28" s="73"/>
      <c r="N28" s="66">
        <f t="shared" si="1"/>
        <v>7195</v>
      </c>
      <c r="O28" s="81"/>
      <c r="P28" s="66">
        <f t="shared" si="3"/>
        <v>7195</v>
      </c>
      <c r="Q28" s="87"/>
    </row>
    <row r="29" spans="1:17" ht="14.25" customHeight="1">
      <c r="A29" s="75" t="s">
        <v>104</v>
      </c>
      <c r="B29" s="76">
        <f aca="true" t="shared" si="9" ref="B29:G29">B6+B27</f>
        <v>249977</v>
      </c>
      <c r="C29" s="76">
        <f t="shared" si="9"/>
        <v>215026</v>
      </c>
      <c r="D29" s="76">
        <f t="shared" si="9"/>
        <v>139774</v>
      </c>
      <c r="E29" s="76">
        <f t="shared" si="9"/>
        <v>73269</v>
      </c>
      <c r="F29" s="76">
        <f t="shared" si="9"/>
        <v>1983</v>
      </c>
      <c r="G29" s="76">
        <f t="shared" si="9"/>
        <v>34951</v>
      </c>
      <c r="H29" s="76">
        <f>H6+H27+H28</f>
        <v>226048</v>
      </c>
      <c r="I29" s="76">
        <f>I6+I27+I28</f>
        <v>198282</v>
      </c>
      <c r="J29" s="76">
        <f>J6+J27+J28</f>
        <v>91927</v>
      </c>
      <c r="K29" s="76">
        <f>K6+K27+K28</f>
        <v>102272</v>
      </c>
      <c r="L29" s="76">
        <f>L6+L27</f>
        <v>4083</v>
      </c>
      <c r="M29" s="76">
        <f>M6+M27</f>
        <v>27766</v>
      </c>
      <c r="N29" s="82">
        <f t="shared" si="1"/>
        <v>23929</v>
      </c>
      <c r="O29" s="83">
        <f t="shared" si="2"/>
        <v>10.585804784824463</v>
      </c>
      <c r="P29" s="82">
        <f t="shared" si="3"/>
        <v>16744</v>
      </c>
      <c r="Q29" s="89">
        <f t="shared" si="4"/>
        <v>8.444538586457671</v>
      </c>
    </row>
  </sheetData>
  <sheetProtection/>
  <mergeCells count="15">
    <mergeCell ref="A1:Q1"/>
    <mergeCell ref="B3:G3"/>
    <mergeCell ref="H3:M3"/>
    <mergeCell ref="N3:Q3"/>
    <mergeCell ref="C4:F4"/>
    <mergeCell ref="I4:L4"/>
    <mergeCell ref="A3:A5"/>
    <mergeCell ref="B4:B5"/>
    <mergeCell ref="G4:G5"/>
    <mergeCell ref="H4:H5"/>
    <mergeCell ref="M4:M5"/>
    <mergeCell ref="N4:N5"/>
    <mergeCell ref="O4:O5"/>
    <mergeCell ref="P4:P5"/>
    <mergeCell ref="Q4:Q5"/>
  </mergeCells>
  <printOptions/>
  <pageMargins left="0.88" right="0.21" top="0.17" bottom="0.37" header="0.17" footer="0.37"/>
  <pageSetup horizontalDpi="600" verticalDpi="600" orientation="landscape" paperSize="9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Zeros="0" workbookViewId="0" topLeftCell="A1">
      <selection activeCell="J13" sqref="J13"/>
    </sheetView>
  </sheetViews>
  <sheetFormatPr defaultColWidth="9.00390625" defaultRowHeight="14.25"/>
  <cols>
    <col min="1" max="1" width="26.00390625" style="2" customWidth="1"/>
    <col min="2" max="2" width="12.375" style="2" customWidth="1"/>
    <col min="3" max="3" width="39.00390625" style="2" customWidth="1"/>
    <col min="4" max="4" width="10.125" style="2" customWidth="1"/>
    <col min="5" max="5" width="10.00390625" style="2" customWidth="1"/>
    <col min="6" max="6" width="12.875" style="2" customWidth="1"/>
    <col min="7" max="16384" width="9.00390625" style="2" customWidth="1"/>
  </cols>
  <sheetData>
    <row r="1" spans="1:6" ht="33" customHeight="1">
      <c r="A1" s="3" t="s">
        <v>112</v>
      </c>
      <c r="B1" s="3"/>
      <c r="C1" s="3"/>
      <c r="D1" s="3"/>
      <c r="E1" s="3"/>
      <c r="F1" s="3"/>
    </row>
    <row r="2" spans="1:6" ht="25.5" customHeight="1">
      <c r="A2" s="4" t="s">
        <v>113</v>
      </c>
      <c r="B2" s="5"/>
      <c r="C2" s="5"/>
      <c r="D2" s="5"/>
      <c r="F2" s="6" t="s">
        <v>114</v>
      </c>
    </row>
    <row r="3" spans="1:7" ht="21.75" customHeight="1">
      <c r="A3" s="7" t="s">
        <v>115</v>
      </c>
      <c r="B3" s="8"/>
      <c r="C3" s="9" t="s">
        <v>116</v>
      </c>
      <c r="D3" s="10"/>
      <c r="E3" s="10"/>
      <c r="F3" s="10"/>
      <c r="G3" s="11"/>
    </row>
    <row r="4" spans="1:7" ht="21.75" customHeight="1">
      <c r="A4" s="12" t="s">
        <v>117</v>
      </c>
      <c r="B4" s="13" t="s">
        <v>7</v>
      </c>
      <c r="C4" s="13" t="s">
        <v>118</v>
      </c>
      <c r="D4" s="13" t="s">
        <v>7</v>
      </c>
      <c r="E4" s="14" t="s">
        <v>119</v>
      </c>
      <c r="F4" s="15" t="s">
        <v>120</v>
      </c>
      <c r="G4" s="16" t="s">
        <v>64</v>
      </c>
    </row>
    <row r="5" spans="1:7" ht="21.75" customHeight="1">
      <c r="A5" s="17" t="s">
        <v>121</v>
      </c>
      <c r="B5" s="18">
        <f>SUM(B6:B11)</f>
        <v>13812</v>
      </c>
      <c r="C5" s="19" t="s">
        <v>122</v>
      </c>
      <c r="D5" s="20">
        <f>SUM(E5:G5)</f>
        <v>18459</v>
      </c>
      <c r="E5" s="20">
        <f>E6+E9+E18+E20+E22+E23</f>
        <v>13622</v>
      </c>
      <c r="F5" s="20">
        <f>F6+F9+F15+F18+F20+F22</f>
        <v>4837</v>
      </c>
      <c r="G5" s="21">
        <f>G6+G9+G18+G20+G22</f>
        <v>0</v>
      </c>
    </row>
    <row r="6" spans="1:7" ht="21.75" customHeight="1">
      <c r="A6" s="22" t="s">
        <v>123</v>
      </c>
      <c r="B6" s="23">
        <v>12120</v>
      </c>
      <c r="C6" s="24" t="s">
        <v>124</v>
      </c>
      <c r="D6" s="25">
        <f aca="true" t="shared" si="0" ref="D6:D25">SUM(E6:G6)</f>
        <v>2466</v>
      </c>
      <c r="E6" s="26">
        <f>SUM(E7:E8)</f>
        <v>0</v>
      </c>
      <c r="F6" s="26">
        <f>SUM(F7:F8)</f>
        <v>2466</v>
      </c>
      <c r="G6" s="27"/>
    </row>
    <row r="7" spans="1:7" ht="21.75" customHeight="1">
      <c r="A7" s="28" t="s">
        <v>125</v>
      </c>
      <c r="B7" s="23">
        <v>610</v>
      </c>
      <c r="C7" s="29" t="s">
        <v>126</v>
      </c>
      <c r="D7" s="25">
        <f t="shared" si="0"/>
        <v>2240</v>
      </c>
      <c r="E7" s="29"/>
      <c r="F7" s="26">
        <v>2240</v>
      </c>
      <c r="G7" s="27"/>
    </row>
    <row r="8" spans="1:7" ht="21.75" customHeight="1">
      <c r="A8" s="28" t="s">
        <v>127</v>
      </c>
      <c r="B8" s="23">
        <v>25</v>
      </c>
      <c r="C8" s="30" t="s">
        <v>128</v>
      </c>
      <c r="D8" s="25">
        <f t="shared" si="0"/>
        <v>226</v>
      </c>
      <c r="E8" s="31"/>
      <c r="F8" s="26">
        <v>226</v>
      </c>
      <c r="G8" s="27"/>
    </row>
    <row r="9" spans="1:7" ht="21.75" customHeight="1">
      <c r="A9" s="28" t="s">
        <v>129</v>
      </c>
      <c r="B9" s="23">
        <v>953</v>
      </c>
      <c r="C9" s="32" t="s">
        <v>130</v>
      </c>
      <c r="D9" s="25">
        <f t="shared" si="0"/>
        <v>12745</v>
      </c>
      <c r="E9" s="31">
        <f>SUM(E10:E14)</f>
        <v>12745</v>
      </c>
      <c r="F9" s="31">
        <f>SUM(F10:F14)</f>
        <v>0</v>
      </c>
      <c r="G9" s="27"/>
    </row>
    <row r="10" spans="1:7" ht="21.75" customHeight="1">
      <c r="A10" s="28" t="s">
        <v>131</v>
      </c>
      <c r="B10" s="23">
        <v>104</v>
      </c>
      <c r="C10" s="30" t="s">
        <v>132</v>
      </c>
      <c r="D10" s="25">
        <f t="shared" si="0"/>
        <v>11053</v>
      </c>
      <c r="E10" s="23">
        <f>11930-875-2</f>
        <v>11053</v>
      </c>
      <c r="F10" s="26"/>
      <c r="G10" s="27"/>
    </row>
    <row r="11" spans="1:7" ht="21.75" customHeight="1">
      <c r="A11" s="33"/>
      <c r="B11" s="23"/>
      <c r="C11" s="30" t="s">
        <v>133</v>
      </c>
      <c r="D11" s="25">
        <f t="shared" si="0"/>
        <v>610</v>
      </c>
      <c r="E11" s="23">
        <v>610</v>
      </c>
      <c r="F11" s="25"/>
      <c r="G11" s="27"/>
    </row>
    <row r="12" spans="1:7" ht="21.75" customHeight="1">
      <c r="A12" s="34" t="s">
        <v>134</v>
      </c>
      <c r="B12" s="35">
        <v>4837</v>
      </c>
      <c r="C12" s="30" t="s">
        <v>135</v>
      </c>
      <c r="D12" s="25">
        <f t="shared" si="0"/>
        <v>25</v>
      </c>
      <c r="E12" s="23">
        <v>25</v>
      </c>
      <c r="F12" s="26"/>
      <c r="G12" s="27"/>
    </row>
    <row r="13" spans="1:7" ht="21.75" customHeight="1">
      <c r="A13" s="28"/>
      <c r="B13" s="23"/>
      <c r="C13" s="30" t="s">
        <v>136</v>
      </c>
      <c r="D13" s="25">
        <f t="shared" si="0"/>
        <v>953</v>
      </c>
      <c r="E13" s="23">
        <v>953</v>
      </c>
      <c r="F13" s="26"/>
      <c r="G13" s="27"/>
    </row>
    <row r="14" spans="1:7" ht="21.75" customHeight="1">
      <c r="A14" s="36"/>
      <c r="B14" s="23"/>
      <c r="C14" s="30" t="s">
        <v>137</v>
      </c>
      <c r="D14" s="25">
        <f t="shared" si="0"/>
        <v>104</v>
      </c>
      <c r="E14" s="23">
        <v>104</v>
      </c>
      <c r="F14" s="37"/>
      <c r="G14" s="27"/>
    </row>
    <row r="15" spans="1:7" ht="21.75" customHeight="1">
      <c r="A15" s="36"/>
      <c r="B15" s="23"/>
      <c r="C15" s="32" t="s">
        <v>138</v>
      </c>
      <c r="D15" s="25">
        <f t="shared" si="0"/>
        <v>1433</v>
      </c>
      <c r="E15" s="23"/>
      <c r="F15" s="38">
        <f>SUM(F16:F17)</f>
        <v>1433</v>
      </c>
      <c r="G15" s="27"/>
    </row>
    <row r="16" spans="1:7" ht="21.75" customHeight="1">
      <c r="A16" s="36"/>
      <c r="B16" s="23"/>
      <c r="C16" s="30" t="s">
        <v>139</v>
      </c>
      <c r="D16" s="25">
        <f t="shared" si="0"/>
        <v>70</v>
      </c>
      <c r="E16" s="23"/>
      <c r="F16" s="38">
        <v>70</v>
      </c>
      <c r="G16" s="27"/>
    </row>
    <row r="17" spans="1:7" ht="21.75" customHeight="1">
      <c r="A17" s="36"/>
      <c r="B17" s="23"/>
      <c r="C17" s="30" t="s">
        <v>140</v>
      </c>
      <c r="D17" s="25">
        <f t="shared" si="0"/>
        <v>1363</v>
      </c>
      <c r="E17" s="23"/>
      <c r="F17" s="38">
        <v>1363</v>
      </c>
      <c r="G17" s="27"/>
    </row>
    <row r="18" spans="1:7" ht="21.75" customHeight="1">
      <c r="A18" s="36"/>
      <c r="B18" s="23"/>
      <c r="C18" s="35" t="s">
        <v>141</v>
      </c>
      <c r="D18" s="25">
        <f t="shared" si="0"/>
        <v>2</v>
      </c>
      <c r="E18" s="31">
        <f>SUM(E19)</f>
        <v>0</v>
      </c>
      <c r="F18" s="31">
        <f>SUM(F19)</f>
        <v>2</v>
      </c>
      <c r="G18" s="27"/>
    </row>
    <row r="19" spans="1:7" ht="21.75" customHeight="1">
      <c r="A19" s="28"/>
      <c r="B19" s="23"/>
      <c r="C19" s="29" t="s">
        <v>142</v>
      </c>
      <c r="D19" s="25">
        <f t="shared" si="0"/>
        <v>2</v>
      </c>
      <c r="E19" s="29"/>
      <c r="F19" s="26">
        <v>2</v>
      </c>
      <c r="G19" s="27"/>
    </row>
    <row r="20" spans="1:7" ht="21.75" customHeight="1">
      <c r="A20" s="34" t="s">
        <v>143</v>
      </c>
      <c r="B20" s="18"/>
      <c r="C20" s="32" t="s">
        <v>144</v>
      </c>
      <c r="D20" s="25">
        <f t="shared" si="0"/>
        <v>936</v>
      </c>
      <c r="E20" s="29">
        <f>SUM(E21)</f>
        <v>0</v>
      </c>
      <c r="F20" s="29">
        <f>SUM(F21)</f>
        <v>936</v>
      </c>
      <c r="G20" s="39"/>
    </row>
    <row r="21" spans="1:7" ht="21.75" customHeight="1">
      <c r="A21" s="33"/>
      <c r="B21" s="18"/>
      <c r="C21" s="30" t="s">
        <v>145</v>
      </c>
      <c r="D21" s="25">
        <f t="shared" si="0"/>
        <v>936</v>
      </c>
      <c r="E21" s="29"/>
      <c r="F21" s="26">
        <v>936</v>
      </c>
      <c r="G21" s="39"/>
    </row>
    <row r="22" spans="1:7" ht="21.75" customHeight="1">
      <c r="A22" s="34" t="s">
        <v>146</v>
      </c>
      <c r="B22" s="18"/>
      <c r="C22" s="32" t="s">
        <v>147</v>
      </c>
      <c r="D22" s="25">
        <f t="shared" si="0"/>
        <v>875</v>
      </c>
      <c r="E22" s="29">
        <v>875</v>
      </c>
      <c r="F22" s="26"/>
      <c r="G22" s="27"/>
    </row>
    <row r="23" spans="1:7" ht="21.75" customHeight="1">
      <c r="A23" s="40"/>
      <c r="B23" s="41"/>
      <c r="C23" s="42" t="s">
        <v>148</v>
      </c>
      <c r="D23" s="25">
        <f t="shared" si="0"/>
        <v>2</v>
      </c>
      <c r="E23" s="29">
        <v>2</v>
      </c>
      <c r="F23" s="37"/>
      <c r="G23" s="27"/>
    </row>
    <row r="24" spans="1:7" ht="21.75" customHeight="1">
      <c r="A24" s="43" t="s">
        <v>149</v>
      </c>
      <c r="B24" s="44">
        <v>1695</v>
      </c>
      <c r="C24" s="45" t="s">
        <v>150</v>
      </c>
      <c r="D24" s="20">
        <f t="shared" si="0"/>
        <v>1885</v>
      </c>
      <c r="E24" s="46">
        <v>190</v>
      </c>
      <c r="F24" s="47">
        <v>1695</v>
      </c>
      <c r="G24" s="27"/>
    </row>
    <row r="25" spans="1:7" s="1" customFormat="1" ht="21.75" customHeight="1">
      <c r="A25" s="48" t="s">
        <v>151</v>
      </c>
      <c r="B25" s="49">
        <f>B5+B12+B20+B24</f>
        <v>20344</v>
      </c>
      <c r="C25" s="50" t="s">
        <v>152</v>
      </c>
      <c r="D25" s="51">
        <f t="shared" si="0"/>
        <v>20344</v>
      </c>
      <c r="E25" s="51">
        <f>E5+E24</f>
        <v>13812</v>
      </c>
      <c r="F25" s="52">
        <f>F5+F24</f>
        <v>6532</v>
      </c>
      <c r="G25" s="53">
        <f>G5+G24</f>
        <v>0</v>
      </c>
    </row>
  </sheetData>
  <sheetProtection/>
  <mergeCells count="3">
    <mergeCell ref="A1:F1"/>
    <mergeCell ref="A3:B3"/>
    <mergeCell ref="C3:G3"/>
  </mergeCells>
  <printOptions/>
  <pageMargins left="1.5800000000000003" right="0.49" top="0.23999999999999996" bottom="0.38" header="0.28" footer="0.16"/>
  <pageSetup fitToHeight="1" fitToWidth="1" horizontalDpi="600" verticalDpi="600" orientation="landscape" paperSize="9" scale="95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</dc:creator>
  <cp:keywords/>
  <dc:description/>
  <cp:lastModifiedBy>张雨田</cp:lastModifiedBy>
  <cp:lastPrinted>2019-04-28T03:09:23Z</cp:lastPrinted>
  <dcterms:created xsi:type="dcterms:W3CDTF">2008-06-07T06:59:59Z</dcterms:created>
  <dcterms:modified xsi:type="dcterms:W3CDTF">2019-08-02T00:53:55Z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