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12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>#N/A</definedName>
    <definedName name="_xlnm.Print_Titles" localSheetId="0">'1'!$1:$4</definedName>
    <definedName name="_xlnm.Print_Titles" localSheetId="1">'2'!$1:$4</definedName>
    <definedName name="_xlnm.Print_Titles" localSheetId="5">'6'!$1:$4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<sst xmlns="http://schemas.openxmlformats.org/spreadsheetml/2006/main" count="428" uniqueCount="299">
  <si>
    <t>预算科目</t>
  </si>
  <si>
    <t>合计</t>
  </si>
  <si>
    <t>县本级</t>
  </si>
  <si>
    <t>乡镇级</t>
  </si>
  <si>
    <t>总增减额</t>
  </si>
  <si>
    <t>增减比%</t>
  </si>
  <si>
    <t>本级增减额</t>
  </si>
  <si>
    <t>本级增减比%</t>
  </si>
  <si>
    <t>一、税收收入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</si>
  <si>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</si>
  <si>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</si>
  <si>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</si>
  <si>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</si>
  <si>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</si>
  <si>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</si>
  <si>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</si>
  <si>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</si>
  <si>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</si>
  <si>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二、非税收入</t>
  </si>
  <si>
    <t>　　专项收入</t>
  </si>
  <si>
    <t>　　行政事业性收费收入</t>
  </si>
  <si>
    <t>　　罚没收入</t>
  </si>
  <si>
    <t>上级补助收入合计</t>
  </si>
  <si>
    <t>返还性收入</t>
  </si>
  <si>
    <t xml:space="preserve">  所得税基数返还收入</t>
  </si>
  <si>
    <t xml:space="preserve">  体制补助收入</t>
  </si>
  <si>
    <t xml:space="preserve">  结算补助收入</t>
  </si>
  <si>
    <t>专项转移支付收入</t>
  </si>
  <si>
    <t>上年结余</t>
  </si>
  <si>
    <t>收 入 总 计</t>
  </si>
  <si>
    <t xml:space="preserve">表一                                                                                        </t>
  </si>
  <si>
    <t>单位:万元</t>
  </si>
  <si>
    <t>单位:万元</t>
  </si>
  <si>
    <t>表三</t>
  </si>
  <si>
    <t>表二</t>
  </si>
  <si>
    <t>单位:万元</t>
  </si>
  <si>
    <t>合计</t>
  </si>
  <si>
    <t>县本级</t>
  </si>
  <si>
    <t>乡镇级</t>
  </si>
  <si>
    <t>总增减额</t>
  </si>
  <si>
    <t>增减比%</t>
  </si>
  <si>
    <t>本级增减额</t>
  </si>
  <si>
    <t>本级增减比%</t>
  </si>
  <si>
    <t>收 入 总 计</t>
  </si>
  <si>
    <t>预算科目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</si>
  <si>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</si>
  <si>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本年财力</t>
  </si>
  <si>
    <t>本年专项</t>
  </si>
  <si>
    <t>上年结转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</si>
  <si>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</si>
  <si>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合计</t>
  </si>
  <si>
    <t>本年财力</t>
  </si>
  <si>
    <t>本年专项</t>
  </si>
  <si>
    <t>上年结转</t>
  </si>
  <si>
    <t>表四</t>
  </si>
  <si>
    <t xml:space="preserve">  县级基本财力保障机制奖补资金收入</t>
  </si>
  <si>
    <t>一般性转移支付收入</t>
  </si>
  <si>
    <t>上级补助收入小计</t>
  </si>
  <si>
    <t>备注：可比口径就是不含当年专项。</t>
  </si>
  <si>
    <t>单位:万元</t>
  </si>
  <si>
    <t>预算科目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</si>
  <si>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</si>
  <si>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县本级</t>
  </si>
  <si>
    <t>乡镇级</t>
  </si>
  <si>
    <t>总增减额</t>
  </si>
  <si>
    <t>增减比%</t>
  </si>
  <si>
    <t>本级增减额</t>
  </si>
  <si>
    <t>本级增减比%</t>
  </si>
  <si>
    <t>合计</t>
  </si>
  <si>
    <t>本年财力</t>
  </si>
  <si>
    <t>本年专项</t>
  </si>
  <si>
    <t>上年结转</t>
  </si>
  <si>
    <r>
      <t>支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出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总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</si>
  <si>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表五</t>
  </si>
  <si>
    <t>　　企业所得税(40%)</t>
  </si>
  <si>
    <t>　　个人所得税(40%)</t>
  </si>
  <si>
    <t xml:space="preserve">  重点生态功能区转移支付收入</t>
  </si>
  <si>
    <t>决算与调整预算比</t>
  </si>
  <si>
    <t xml:space="preserve">  均衡性转移支付收入</t>
  </si>
  <si>
    <t xml:space="preserve">  企业事业单位划转补助收入</t>
  </si>
  <si>
    <t xml:space="preserve">  产粮（油）大县奖励资金收入</t>
  </si>
  <si>
    <t xml:space="preserve">  固定数额补助收入</t>
  </si>
  <si>
    <t>一、一般公共服务支出</t>
  </si>
  <si>
    <t>二、国防支出</t>
  </si>
  <si>
    <t>三、公共安全支出</t>
  </si>
  <si>
    <t>四、教育支出</t>
  </si>
  <si>
    <t>五、科学技术支出</t>
  </si>
  <si>
    <t>七、社会保障和就业支出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</si>
  <si>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</si>
  <si>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</si>
  <si>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</si>
  <si>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</si>
  <si>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</si>
  <si>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十四、商业服务等支出</t>
  </si>
  <si>
    <t>十七、粮油物质储备支出</t>
  </si>
  <si>
    <t>十六、住房保障支出</t>
  </si>
  <si>
    <t xml:space="preserve">            地方教育附加收入</t>
  </si>
  <si>
    <t>地方政府一般债券转贷收入</t>
  </si>
  <si>
    <t>一般公共预算收入合计</t>
  </si>
  <si>
    <t>一般公共预算收入小计</t>
  </si>
  <si>
    <t>一般公共预算支出合计</t>
  </si>
  <si>
    <t>　　增值税(50%)</t>
  </si>
  <si>
    <t xml:space="preserve">            其他专项收入</t>
  </si>
  <si>
    <t xml:space="preserve">  革命老区转移支付收入</t>
  </si>
  <si>
    <t xml:space="preserve">  民族地区转移支付收入</t>
  </si>
  <si>
    <t xml:space="preserve">  贫困地区转移支付收入</t>
  </si>
  <si>
    <t xml:space="preserve">调入资金（含乡镇上解教师工资等）     </t>
  </si>
  <si>
    <t>单位：万元</t>
  </si>
  <si>
    <t>项          目</t>
  </si>
  <si>
    <t>合计</t>
  </si>
  <si>
    <t>功能分类</t>
  </si>
  <si>
    <t>当年财力</t>
  </si>
  <si>
    <t>上级专项</t>
  </si>
  <si>
    <t>一、政府性基金收入</t>
  </si>
  <si>
    <t>政府性基金支出合计</t>
  </si>
  <si>
    <t xml:space="preserve">   国有土地使用权出让金收入</t>
  </si>
  <si>
    <t xml:space="preserve">   国有土地收益基金收入</t>
  </si>
  <si>
    <t xml:space="preserve">   农业土地开发资金收入</t>
  </si>
  <si>
    <t xml:space="preserve">   城市基础设施配套费收入</t>
  </si>
  <si>
    <t xml:space="preserve">  国有土地使用权出让金支出</t>
  </si>
  <si>
    <t xml:space="preserve">   污水处理费收入</t>
  </si>
  <si>
    <t xml:space="preserve">  国有土地收益基金支出</t>
  </si>
  <si>
    <t xml:space="preserve">  农业土地开发资金支出</t>
  </si>
  <si>
    <t>二、上级补助收入</t>
  </si>
  <si>
    <t xml:space="preserve">  城市基础设施配套费支出</t>
  </si>
  <si>
    <t xml:space="preserve">  污水处理费安排支出</t>
  </si>
  <si>
    <t xml:space="preserve">    福利彩票公益金支出</t>
  </si>
  <si>
    <t>三、上年结余收入</t>
  </si>
  <si>
    <t>四、调入资金</t>
  </si>
  <si>
    <t>收入总计</t>
  </si>
  <si>
    <t>支出总计</t>
  </si>
  <si>
    <t>五、债务转贷收入</t>
  </si>
  <si>
    <t>收   入  决   算</t>
  </si>
  <si>
    <t>支  出  决  算</t>
  </si>
  <si>
    <t>小型水库移民扶助基金及对应专项债务收入安排支出</t>
  </si>
  <si>
    <t xml:space="preserve"> 大中型水库移民后期扶持金支出</t>
  </si>
  <si>
    <t>上年结余</t>
  </si>
  <si>
    <t>债务还本支出</t>
  </si>
  <si>
    <t>　　国有资源（资产）有偿使用收入</t>
  </si>
  <si>
    <t>十八、灾害防治及应急管理支出</t>
  </si>
  <si>
    <t>十九、预备费</t>
  </si>
  <si>
    <t>二十、其他支出</t>
  </si>
  <si>
    <t>二十一、债务付息支出</t>
  </si>
  <si>
    <t>二十二、债务发行费</t>
  </si>
  <si>
    <t>十五、自然资源海洋气象等支出</t>
  </si>
  <si>
    <t>六、文化旅游体育与传媒支出</t>
  </si>
  <si>
    <t>八、卫生健康支出</t>
  </si>
  <si>
    <t xml:space="preserve">  国家电影事业发展专项资金安排的支出</t>
  </si>
  <si>
    <t xml:space="preserve">    其他国家电影事业发展专项资金支出</t>
  </si>
  <si>
    <t xml:space="preserve">  旅游发展基金支出</t>
  </si>
  <si>
    <t xml:space="preserve">    地方旅游开发项目补助</t>
  </si>
  <si>
    <t xml:space="preserve">    移民补助</t>
  </si>
  <si>
    <t xml:space="preserve">    基础设施建设和经济发展</t>
  </si>
  <si>
    <t>一、文化旅游体育与传媒支出</t>
  </si>
  <si>
    <t>二、社会保障和就业支出</t>
  </si>
  <si>
    <t>三、城乡社区支出</t>
  </si>
  <si>
    <t xml:space="preserve">  公共安全共同财政事权转移支付收入</t>
  </si>
  <si>
    <t xml:space="preserve">  教育共同财政事权转移支付收入</t>
  </si>
  <si>
    <t xml:space="preserve">  文化旅游体育与传媒共同财政事权转移支付收入</t>
  </si>
  <si>
    <t xml:space="preserve">  社会保障和就业共同财政事权转移支付收入</t>
  </si>
  <si>
    <r>
      <t xml:space="preserve">  </t>
    </r>
    <r>
      <rPr>
        <sz val="10"/>
        <rFont val="宋体"/>
        <family val="0"/>
      </rPr>
      <t>卫生健康共同财政事权转移支付收入</t>
    </r>
  </si>
  <si>
    <r>
      <t xml:space="preserve">  </t>
    </r>
    <r>
      <rPr>
        <sz val="10"/>
        <rFont val="宋体"/>
        <family val="0"/>
      </rPr>
      <t>节能环保共同财政事权转移支付收入</t>
    </r>
  </si>
  <si>
    <r>
      <t xml:space="preserve">  </t>
    </r>
    <r>
      <rPr>
        <sz val="10"/>
        <rFont val="宋体"/>
        <family val="0"/>
      </rPr>
      <t>农林水共同财政事权转移支付收入</t>
    </r>
  </si>
  <si>
    <t xml:space="preserve">  交通运输共同财政事权转移支付收入</t>
  </si>
  <si>
    <t xml:space="preserve">  住房保障共同财政事权转移支付收入</t>
  </si>
  <si>
    <t xml:space="preserve">  其他一般性转移支付收入</t>
  </si>
  <si>
    <t>十九、其他支出</t>
  </si>
  <si>
    <t>二十、债务付息支出</t>
  </si>
  <si>
    <t>二十一、债务发行费</t>
  </si>
  <si>
    <t>单位:万元</t>
  </si>
  <si>
    <t>科目名称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</si>
  <si>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</si>
  <si>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</si>
  <si>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</si>
  <si>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</si>
  <si>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</si>
  <si>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</si>
  <si>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</si>
  <si>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</si>
  <si>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</si>
  <si>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</si>
  <si>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</si>
  <si>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</si>
  <si>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</si>
  <si>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</si>
  <si>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</si>
  <si>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</si>
  <si>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</si>
  <si>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基础设施建设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</si>
  <si>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</si>
  <si>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</si>
  <si>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</si>
  <si>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</si>
  <si>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</si>
  <si>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</si>
  <si>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</si>
  <si>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</si>
  <si>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</si>
  <si>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</si>
  <si>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</si>
  <si>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</si>
  <si>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</si>
  <si>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国内债务发行费用</t>
  </si>
  <si>
    <t xml:space="preserve">  专用材料购置费</t>
  </si>
  <si>
    <t xml:space="preserve">  房屋建筑物购建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</si>
  <si>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</si>
  <si>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</si>
  <si>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</si>
  <si>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</si>
  <si>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>机关资本性支出(二)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</si>
  <si>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</si>
  <si>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</si>
  <si>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</si>
  <si>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</si>
  <si>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</si>
  <si>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</si>
  <si>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</si>
  <si>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 xml:space="preserve">  助学金</t>
  </si>
  <si>
    <t xml:space="preserve">  个人农业生产补贴</t>
  </si>
  <si>
    <t>其他支出</t>
  </si>
  <si>
    <t xml:space="preserve">  其他支出</t>
  </si>
  <si>
    <t>表六</t>
  </si>
  <si>
    <t>决算比调整预算增减额</t>
  </si>
  <si>
    <t>决算比调整预算增减%</t>
  </si>
  <si>
    <t xml:space="preserve">  增值税“五五分享”税收返还收入</t>
  </si>
  <si>
    <t xml:space="preserve">    捐赠收入</t>
  </si>
  <si>
    <t>四、农林水支出</t>
  </si>
  <si>
    <t xml:space="preserve">   地方重大水利工程建设</t>
  </si>
  <si>
    <t>五、其他支出</t>
  </si>
  <si>
    <t>六、债务付息支出</t>
  </si>
  <si>
    <t>七、债务发行费用支出</t>
  </si>
  <si>
    <t>九、债务还本支出</t>
  </si>
  <si>
    <t>八、抗议国债支出</t>
  </si>
  <si>
    <t>十、年终结余</t>
  </si>
  <si>
    <t>单位：万元</t>
  </si>
  <si>
    <t>项目</t>
  </si>
  <si>
    <t>国有资本经营预算收入</t>
  </si>
  <si>
    <t>国有资本经营预算支出</t>
  </si>
  <si>
    <t>国有资本经营预算上级补助收入</t>
  </si>
  <si>
    <t>收  入  总  计</t>
  </si>
  <si>
    <t>支  出  总  计</t>
  </si>
  <si>
    <t xml:space="preserve">  其中：国有企业退休人员社会化管理补助支出</t>
  </si>
  <si>
    <t>收 入 决 算</t>
  </si>
  <si>
    <t>合计</t>
  </si>
  <si>
    <t>支 出 决 算</t>
  </si>
  <si>
    <t>表七</t>
  </si>
  <si>
    <t>表八</t>
  </si>
  <si>
    <t xml:space="preserve">    其他地方自行试点项目收益专项债券收入安排的支出</t>
  </si>
  <si>
    <t>新宾县2021年财政收入决算与调整预算对比表</t>
  </si>
  <si>
    <t>2021年决算数</t>
  </si>
  <si>
    <t>2021年调整预算数</t>
  </si>
  <si>
    <t xml:space="preserve">            教育费附加收入</t>
  </si>
  <si>
    <t>十七、粮油物资储备支出</t>
  </si>
  <si>
    <t xml:space="preserve">    环境保护税(80%)</t>
  </si>
  <si>
    <t xml:space="preserve">  增值税税收返还收入</t>
  </si>
  <si>
    <t xml:space="preserve">  消费税税税收返还收入</t>
  </si>
  <si>
    <t xml:space="preserve">    其他税收收入</t>
  </si>
  <si>
    <t xml:space="preserve">  灾害防治及应急管理共同财政事权转移支付收入</t>
  </si>
  <si>
    <t>动用预算稳定调节基金</t>
  </si>
  <si>
    <t xml:space="preserve">调入资金   </t>
  </si>
  <si>
    <r>
      <t>新宾县202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年财政收入决算与20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年财政收入决算对比表</t>
    </r>
  </si>
  <si>
    <r>
      <t>20</t>
    </r>
    <r>
      <rPr>
        <sz val="10"/>
        <rFont val="宋体"/>
        <family val="0"/>
      </rPr>
      <t>20</t>
    </r>
    <r>
      <rPr>
        <sz val="10"/>
        <rFont val="宋体"/>
        <family val="0"/>
      </rPr>
      <t>年决算数</t>
    </r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</si>
  <si>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年决算与20</t>
    </r>
    <r>
      <rPr>
        <sz val="10"/>
        <rFont val="宋体"/>
        <family val="0"/>
      </rPr>
      <t>20</t>
    </r>
    <r>
      <rPr>
        <sz val="10"/>
        <rFont val="宋体"/>
        <family val="0"/>
      </rPr>
      <t>年决算比</t>
    </r>
  </si>
  <si>
    <t>2021年决算数</t>
  </si>
  <si>
    <r>
      <t>新宾县202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年财政支出决算与调整预算对比表</t>
    </r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</si>
  <si>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年决算数</t>
    </r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</si>
  <si>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年调整预算数</t>
    </r>
  </si>
  <si>
    <t>十三、资源勘探工业信息等支出</t>
  </si>
  <si>
    <t>十三、资源勘探工业信息等支出</t>
  </si>
  <si>
    <t>地方债券</t>
  </si>
  <si>
    <t xml:space="preserve">  上解支出</t>
  </si>
  <si>
    <t>转移性支出</t>
  </si>
  <si>
    <t xml:space="preserve">  年终结余</t>
  </si>
  <si>
    <t xml:space="preserve">  安排预算稳定调节基金</t>
  </si>
  <si>
    <t>新宾县2021年财政支出决算与调整预算对比表(可比口径）</t>
  </si>
  <si>
    <r>
      <t>新宾县202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年财政支出决算与20</t>
    </r>
    <r>
      <rPr>
        <b/>
        <sz val="18"/>
        <rFont val="宋体"/>
        <family val="0"/>
      </rPr>
      <t>20</t>
    </r>
    <r>
      <rPr>
        <b/>
        <sz val="18"/>
        <rFont val="宋体"/>
        <family val="0"/>
      </rPr>
      <t>年决算对比表</t>
    </r>
  </si>
  <si>
    <r>
      <t>202</t>
    </r>
    <r>
      <rPr>
        <sz val="10"/>
        <rFont val="宋体"/>
        <family val="0"/>
      </rPr>
      <t>1</t>
    </r>
    <r>
      <rPr>
        <sz val="10"/>
        <rFont val="宋体"/>
        <family val="0"/>
      </rPr>
      <t>决算与20</t>
    </r>
    <r>
      <rPr>
        <sz val="10"/>
        <rFont val="宋体"/>
        <family val="0"/>
      </rPr>
      <t>20</t>
    </r>
    <r>
      <rPr>
        <sz val="10"/>
        <rFont val="宋体"/>
        <family val="0"/>
      </rPr>
      <t>年决算比</t>
    </r>
  </si>
  <si>
    <t>转移性支出</t>
  </si>
  <si>
    <t>债务还本支出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</si>
  <si>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年决算数</t>
    </r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</si>
  <si>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年调整预算数</t>
    </r>
  </si>
  <si>
    <t>2021年一般公共预算支出经济分类表</t>
  </si>
  <si>
    <r>
      <t>202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年新宾县政府性基金决算收支平衡表</t>
    </r>
  </si>
  <si>
    <t>专项债券</t>
  </si>
  <si>
    <t>2021年度新宾县国有资本经营预算收支平衡表</t>
  </si>
  <si>
    <t>预算科目</t>
  </si>
  <si>
    <t>2021年决算数</t>
  </si>
  <si>
    <t>2021年调整预算数</t>
  </si>
  <si>
    <t>决算与调整预算比</t>
  </si>
  <si>
    <t>县本级</t>
  </si>
  <si>
    <t>乡镇级</t>
  </si>
  <si>
    <t>总增减额</t>
  </si>
  <si>
    <t>增减比%</t>
  </si>
  <si>
    <t>本级增减额</t>
  </si>
  <si>
    <t>本级增减比%</t>
  </si>
  <si>
    <t>合计</t>
  </si>
  <si>
    <t>本年财力</t>
  </si>
  <si>
    <t>上年结转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</si>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</sst>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_ * #,##0.0_ ;_ * \-#,##0.0_ ;_ * &quot;-&quot;??_ ;_ @_ "/>
    <numFmt numFmtId="186" formatCode="_ * #,##0_ ;_ * \-#,##0_ ;_ * &quot;-&quot;??_ ;_ @_ "/>
    <numFmt numFmtId="187" formatCode="0.0"/>
    <numFmt numFmtId="188" formatCode="0.00_ "/>
    <numFmt numFmtId="189" formatCode="0_ "/>
    <numFmt numFmtId="190" formatCode="0.0_ "/>
    <numFmt numFmtId="191" formatCode="0_);[Red]\(0\)"/>
    <numFmt numFmtId="192" formatCode="#,##0_ "/>
    <numFmt numFmtId="193" formatCode="#,##0_);\(#,##0\)"/>
    <numFmt numFmtId="194" formatCode="0.0_);[Red]\(0.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_ "/>
    <numFmt numFmtId="200" formatCode="0.0000_ "/>
    <numFmt numFmtId="201" formatCode="0.000000_ "/>
    <numFmt numFmtId="202" formatCode="0.00000_ "/>
    <numFmt numFmtId="203" formatCode="0.0000000_ "/>
    <numFmt numFmtId="204" formatCode="0.00000000_ "/>
    <numFmt numFmtId="205" formatCode="&quot;¥&quot;* _-#,##0;&quot;¥&quot;* \-#,##0;&quot;¥&quot;* _-&quot;-&quot;;@"/>
    <numFmt numFmtId="206" formatCode="* #,##0;* \-#,##0;* &quot;-&quot;;@"/>
    <numFmt numFmtId="207" formatCode="&quot;¥&quot;* _-#,##0.00;&quot;¥&quot;* \-#,##0.00;&quot;¥&quot;* _-&quot;-&quot;??;@"/>
    <numFmt numFmtId="208" formatCode="* #,##0.00;* \-#,##0.00;* &quot;-&quot;??;@"/>
    <numFmt numFmtId="209" formatCode="#,##0_);[Red]\(#,##0\)"/>
  </numFmts>
  <fonts count="5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0"/>
      <name val="Arial"/>
      <family val="2"/>
    </font>
    <font>
      <b/>
      <sz val="1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37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37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7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37" fontId="15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0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24" fillId="37" borderId="10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7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37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37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37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50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1" fillId="36" borderId="15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30" fillId="37" borderId="16" applyNumberFormat="0" applyAlignment="0" applyProtection="0"/>
    <xf numFmtId="0" fontId="52" fillId="52" borderId="9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1" fillId="13" borderId="10" applyNumberFormat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50">
    <xf numFmtId="0" fontId="0" fillId="0" borderId="0" xfId="0" applyAlignment="1">
      <alignment vertical="center"/>
    </xf>
    <xf numFmtId="0" fontId="3" fillId="55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55" borderId="20" xfId="0" applyNumberFormat="1" applyFont="1" applyFill="1" applyBorder="1" applyAlignment="1" applyProtection="1">
      <alignment horizontal="center" vertical="center"/>
      <protection/>
    </xf>
    <xf numFmtId="0" fontId="3" fillId="55" borderId="21" xfId="0" applyNumberFormat="1" applyFont="1" applyFill="1" applyBorder="1" applyAlignment="1" applyProtection="1">
      <alignment vertical="center"/>
      <protection/>
    </xf>
    <xf numFmtId="0" fontId="4" fillId="55" borderId="21" xfId="0" applyNumberFormat="1" applyFont="1" applyFill="1" applyBorder="1" applyAlignment="1" applyProtection="1">
      <alignment horizontal="center" vertical="center"/>
      <protection/>
    </xf>
    <xf numFmtId="0" fontId="4" fillId="55" borderId="22" xfId="0" applyNumberFormat="1" applyFont="1" applyFill="1" applyBorder="1" applyAlignment="1" applyProtection="1">
      <alignment horizontal="left" vertical="center"/>
      <protection/>
    </xf>
    <xf numFmtId="0" fontId="3" fillId="55" borderId="23" xfId="0" applyNumberFormat="1" applyFont="1" applyFill="1" applyBorder="1" applyAlignment="1" applyProtection="1">
      <alignment horizontal="left" vertical="center"/>
      <protection/>
    </xf>
    <xf numFmtId="1" fontId="3" fillId="0" borderId="21" xfId="0" applyNumberFormat="1" applyFont="1" applyBorder="1" applyAlignment="1" applyProtection="1">
      <alignment horizontal="left" vertical="center"/>
      <protection locked="0"/>
    </xf>
    <xf numFmtId="0" fontId="4" fillId="55" borderId="23" xfId="0" applyNumberFormat="1" applyFont="1" applyFill="1" applyBorder="1" applyAlignment="1" applyProtection="1">
      <alignment vertical="center"/>
      <protection/>
    </xf>
    <xf numFmtId="0" fontId="4" fillId="55" borderId="2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190" fontId="3" fillId="0" borderId="19" xfId="0" applyNumberFormat="1" applyFont="1" applyBorder="1" applyAlignment="1" applyProtection="1">
      <alignment vertical="center"/>
      <protection/>
    </xf>
    <xf numFmtId="190" fontId="3" fillId="0" borderId="20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190" fontId="3" fillId="0" borderId="26" xfId="0" applyNumberFormat="1" applyFont="1" applyBorder="1" applyAlignment="1" applyProtection="1">
      <alignment vertical="center"/>
      <protection/>
    </xf>
    <xf numFmtId="190" fontId="3" fillId="0" borderId="27" xfId="0" applyNumberFormat="1" applyFont="1" applyBorder="1" applyAlignment="1" applyProtection="1">
      <alignment vertical="center"/>
      <protection/>
    </xf>
    <xf numFmtId="0" fontId="3" fillId="0" borderId="19" xfId="566" applyFont="1" applyBorder="1">
      <alignment vertical="center"/>
      <protection/>
    </xf>
    <xf numFmtId="0" fontId="4" fillId="55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55" borderId="23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55" borderId="19" xfId="0" applyFont="1" applyFill="1" applyBorder="1" applyAlignment="1" applyProtection="1">
      <alignment vertical="center"/>
      <protection/>
    </xf>
    <xf numFmtId="0" fontId="3" fillId="0" borderId="3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187" fontId="3" fillId="0" borderId="19" xfId="0" applyNumberFormat="1" applyFont="1" applyBorder="1" applyAlignment="1" applyProtection="1">
      <alignment vertical="center"/>
      <protection/>
    </xf>
    <xf numFmtId="187" fontId="3" fillId="0" borderId="20" xfId="0" applyNumberFormat="1" applyFont="1" applyBorder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9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187" fontId="3" fillId="0" borderId="26" xfId="0" applyNumberFormat="1" applyFont="1" applyBorder="1" applyAlignment="1" applyProtection="1">
      <alignment vertical="center"/>
      <protection/>
    </xf>
    <xf numFmtId="187" fontId="3" fillId="0" borderId="27" xfId="0" applyNumberFormat="1" applyFont="1" applyBorder="1" applyAlignment="1" applyProtection="1">
      <alignment vertical="center"/>
      <protection/>
    </xf>
    <xf numFmtId="0" fontId="4" fillId="55" borderId="23" xfId="0" applyNumberFormat="1" applyFont="1" applyFill="1" applyBorder="1" applyAlignment="1" applyProtection="1">
      <alignment vertical="center"/>
      <protection/>
    </xf>
    <xf numFmtId="0" fontId="0" fillId="0" borderId="0" xfId="473" applyAlignment="1">
      <alignment vertical="center"/>
      <protection/>
    </xf>
    <xf numFmtId="0" fontId="0" fillId="0" borderId="0" xfId="473" applyAlignment="1" applyProtection="1">
      <alignment vertical="center"/>
      <protection locked="0"/>
    </xf>
    <xf numFmtId="0" fontId="3" fillId="0" borderId="0" xfId="473" applyFont="1" applyAlignment="1">
      <alignment vertical="center"/>
      <protection/>
    </xf>
    <xf numFmtId="0" fontId="4" fillId="0" borderId="21" xfId="565" applyFont="1" applyBorder="1" applyAlignment="1" applyProtection="1">
      <alignment horizontal="left"/>
      <protection locked="0"/>
    </xf>
    <xf numFmtId="0" fontId="4" fillId="0" borderId="19" xfId="473" applyFont="1" applyBorder="1" applyAlignment="1" applyProtection="1">
      <alignment horizontal="right" vertical="center"/>
      <protection/>
    </xf>
    <xf numFmtId="0" fontId="4" fillId="0" borderId="19" xfId="473" applyFont="1" applyBorder="1">
      <alignment/>
      <protection/>
    </xf>
    <xf numFmtId="0" fontId="3" fillId="0" borderId="21" xfId="565" applyFont="1" applyBorder="1" applyAlignment="1" applyProtection="1">
      <alignment horizontal="left"/>
      <protection locked="0"/>
    </xf>
    <xf numFmtId="0" fontId="3" fillId="0" borderId="19" xfId="473" applyFont="1" applyBorder="1" applyAlignment="1" applyProtection="1">
      <alignment horizontal="right" vertical="center"/>
      <protection/>
    </xf>
    <xf numFmtId="0" fontId="3" fillId="0" borderId="20" xfId="473" applyFont="1" applyBorder="1" applyAlignment="1">
      <alignment vertical="center"/>
      <protection/>
    </xf>
    <xf numFmtId="0" fontId="3" fillId="0" borderId="21" xfId="565" applyFont="1" applyBorder="1" applyAlignment="1" applyProtection="1">
      <alignment/>
      <protection locked="0"/>
    </xf>
    <xf numFmtId="0" fontId="3" fillId="0" borderId="19" xfId="473" applyFont="1" applyBorder="1" applyAlignment="1" applyProtection="1">
      <alignment vertical="center"/>
      <protection locked="0"/>
    </xf>
    <xf numFmtId="0" fontId="0" fillId="0" borderId="31" xfId="473" applyBorder="1" applyAlignment="1">
      <alignment vertical="center"/>
      <protection/>
    </xf>
    <xf numFmtId="0" fontId="4" fillId="0" borderId="21" xfId="565" applyFont="1" applyBorder="1" applyAlignment="1" applyProtection="1">
      <alignment/>
      <protection locked="0"/>
    </xf>
    <xf numFmtId="0" fontId="4" fillId="0" borderId="0" xfId="473" applyFont="1" applyBorder="1" applyAlignment="1">
      <alignment vertical="center"/>
      <protection/>
    </xf>
    <xf numFmtId="0" fontId="0" fillId="0" borderId="20" xfId="473" applyBorder="1" applyAlignment="1">
      <alignment vertical="center"/>
      <protection/>
    </xf>
    <xf numFmtId="0" fontId="5" fillId="0" borderId="21" xfId="565" applyFont="1" applyBorder="1" applyAlignment="1" applyProtection="1">
      <alignment/>
      <protection locked="0"/>
    </xf>
    <xf numFmtId="0" fontId="4" fillId="0" borderId="25" xfId="473" applyFont="1" applyBorder="1" applyAlignment="1" applyProtection="1">
      <alignment horizontal="center" vertical="center"/>
      <protection locked="0"/>
    </xf>
    <xf numFmtId="0" fontId="4" fillId="0" borderId="26" xfId="473" applyFont="1" applyBorder="1" applyAlignment="1" applyProtection="1">
      <alignment horizontal="right" vertical="center"/>
      <protection/>
    </xf>
    <xf numFmtId="0" fontId="4" fillId="0" borderId="26" xfId="473" applyFont="1" applyBorder="1" applyAlignment="1" applyProtection="1">
      <alignment horizontal="center" vertical="center"/>
      <protection locked="0"/>
    </xf>
    <xf numFmtId="0" fontId="9" fillId="0" borderId="0" xfId="473" applyFont="1" applyAlignment="1">
      <alignment vertical="center"/>
      <protection/>
    </xf>
    <xf numFmtId="0" fontId="0" fillId="0" borderId="21" xfId="473" applyBorder="1" applyAlignment="1">
      <alignment vertical="center"/>
      <protection/>
    </xf>
    <xf numFmtId="0" fontId="9" fillId="0" borderId="0" xfId="473" applyFont="1" applyBorder="1" applyAlignment="1">
      <alignment vertical="center"/>
      <protection/>
    </xf>
    <xf numFmtId="0" fontId="4" fillId="0" borderId="21" xfId="473" applyFont="1" applyBorder="1" applyAlignment="1">
      <alignment vertical="center"/>
      <protection/>
    </xf>
    <xf numFmtId="0" fontId="3" fillId="55" borderId="22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186" fontId="3" fillId="55" borderId="21" xfId="749" applyNumberFormat="1" applyFont="1" applyFill="1" applyBorder="1" applyAlignment="1" applyProtection="1">
      <alignment vertical="center" shrinkToFit="1"/>
      <protection locked="0"/>
    </xf>
    <xf numFmtId="0" fontId="3" fillId="0" borderId="19" xfId="566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right" vertical="center"/>
    </xf>
    <xf numFmtId="0" fontId="3" fillId="56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4" fillId="56" borderId="19" xfId="0" applyNumberFormat="1" applyFont="1" applyFill="1" applyBorder="1" applyAlignment="1" applyProtection="1">
      <alignment vertical="center"/>
      <protection/>
    </xf>
    <xf numFmtId="0" fontId="3" fillId="56" borderId="19" xfId="471" applyNumberFormat="1" applyFont="1" applyFill="1" applyBorder="1" applyAlignment="1" applyProtection="1">
      <alignment vertical="center"/>
      <protection/>
    </xf>
    <xf numFmtId="0" fontId="4" fillId="0" borderId="19" xfId="473" applyFont="1" applyBorder="1" applyAlignment="1">
      <alignment vertical="center"/>
      <protection/>
    </xf>
    <xf numFmtId="0" fontId="4" fillId="0" borderId="19" xfId="473" applyFont="1" applyBorder="1" applyAlignment="1" applyProtection="1">
      <alignment vertical="center"/>
      <protection locked="0"/>
    </xf>
    <xf numFmtId="0" fontId="4" fillId="0" borderId="33" xfId="473" applyFont="1" applyBorder="1" applyAlignment="1" applyProtection="1">
      <alignment horizontal="right" vertical="center"/>
      <protection/>
    </xf>
    <xf numFmtId="0" fontId="4" fillId="0" borderId="34" xfId="473" applyFont="1" applyBorder="1" applyAlignment="1" applyProtection="1">
      <alignment horizontal="right" vertical="center"/>
      <protection/>
    </xf>
    <xf numFmtId="0" fontId="4" fillId="56" borderId="19" xfId="471" applyNumberFormat="1" applyFont="1" applyFill="1" applyBorder="1" applyAlignment="1" applyProtection="1">
      <alignment vertical="center"/>
      <protection/>
    </xf>
    <xf numFmtId="0" fontId="4" fillId="0" borderId="35" xfId="473" applyFont="1" applyBorder="1" applyAlignment="1" applyProtection="1">
      <alignment horizontal="center" vertical="center"/>
      <protection locked="0"/>
    </xf>
    <xf numFmtId="0" fontId="4" fillId="0" borderId="36" xfId="473" applyFont="1" applyBorder="1" applyAlignment="1" applyProtection="1">
      <alignment horizontal="center" vertical="center"/>
      <protection locked="0"/>
    </xf>
    <xf numFmtId="0" fontId="4" fillId="0" borderId="36" xfId="473" applyFont="1" applyBorder="1" applyAlignment="1">
      <alignment horizontal="center" vertical="center"/>
      <protection/>
    </xf>
    <xf numFmtId="0" fontId="10" fillId="0" borderId="37" xfId="473" applyFont="1" applyBorder="1" applyAlignment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187" fontId="3" fillId="0" borderId="19" xfId="0" applyNumberFormat="1" applyFont="1" applyBorder="1" applyAlignment="1" applyProtection="1">
      <alignment vertical="center"/>
      <protection/>
    </xf>
    <xf numFmtId="187" fontId="3" fillId="0" borderId="20" xfId="0" applyNumberFormat="1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19" xfId="470" applyFont="1" applyBorder="1" applyAlignment="1">
      <alignment vertical="center"/>
      <protection/>
    </xf>
    <xf numFmtId="0" fontId="3" fillId="0" borderId="29" xfId="470" applyFont="1" applyBorder="1" applyAlignment="1" applyProtection="1">
      <alignment vertical="center"/>
      <protection locked="0"/>
    </xf>
    <xf numFmtId="0" fontId="3" fillId="0" borderId="29" xfId="470" applyFont="1" applyBorder="1" applyAlignment="1">
      <alignment vertical="center"/>
      <protection/>
    </xf>
    <xf numFmtId="0" fontId="3" fillId="0" borderId="26" xfId="0" applyFont="1" applyBorder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4" fillId="56" borderId="29" xfId="0" applyNumberFormat="1" applyFont="1" applyFill="1" applyBorder="1" applyAlignment="1" applyProtection="1">
      <alignment horizontal="center" vertical="center" wrapText="1"/>
      <protection/>
    </xf>
    <xf numFmtId="0" fontId="4" fillId="56" borderId="21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Border="1" applyAlignment="1">
      <alignment vertical="center"/>
    </xf>
    <xf numFmtId="0" fontId="4" fillId="56" borderId="21" xfId="0" applyNumberFormat="1" applyFont="1" applyFill="1" applyBorder="1" applyAlignment="1" applyProtection="1">
      <alignment vertical="center"/>
      <protection/>
    </xf>
    <xf numFmtId="0" fontId="3" fillId="56" borderId="21" xfId="0" applyNumberFormat="1" applyFont="1" applyFill="1" applyBorder="1" applyAlignment="1" applyProtection="1">
      <alignment vertical="center"/>
      <protection/>
    </xf>
    <xf numFmtId="0" fontId="4" fillId="56" borderId="38" xfId="0" applyNumberFormat="1" applyFont="1" applyFill="1" applyBorder="1" applyAlignment="1" applyProtection="1">
      <alignment horizontal="center" vertical="center" wrapText="1"/>
      <protection/>
    </xf>
    <xf numFmtId="190" fontId="3" fillId="0" borderId="20" xfId="0" applyNumberFormat="1" applyFont="1" applyBorder="1" applyAlignment="1">
      <alignment vertical="center"/>
    </xf>
    <xf numFmtId="190" fontId="3" fillId="0" borderId="26" xfId="0" applyNumberFormat="1" applyFont="1" applyBorder="1" applyAlignment="1">
      <alignment vertical="center"/>
    </xf>
    <xf numFmtId="190" fontId="3" fillId="0" borderId="27" xfId="0" applyNumberFormat="1" applyFont="1" applyBorder="1" applyAlignment="1">
      <alignment vertical="center"/>
    </xf>
    <xf numFmtId="0" fontId="3" fillId="56" borderId="22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56" borderId="21" xfId="0" applyNumberFormat="1" applyFont="1" applyFill="1" applyBorder="1" applyAlignment="1" applyProtection="1">
      <alignment vertical="center"/>
      <protection/>
    </xf>
    <xf numFmtId="0" fontId="4" fillId="56" borderId="21" xfId="0" applyNumberFormat="1" applyFont="1" applyFill="1" applyBorder="1" applyAlignment="1" applyProtection="1">
      <alignment vertical="center"/>
      <protection/>
    </xf>
    <xf numFmtId="0" fontId="3" fillId="56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4" fillId="0" borderId="19" xfId="473" applyFont="1" applyBorder="1" applyAlignment="1">
      <alignment vertical="center"/>
      <protection/>
    </xf>
    <xf numFmtId="0" fontId="3" fillId="0" borderId="19" xfId="473" applyFont="1" applyBorder="1" applyAlignment="1">
      <alignment vertical="center"/>
      <protection/>
    </xf>
    <xf numFmtId="0" fontId="4" fillId="0" borderId="19" xfId="473" applyFont="1" applyBorder="1" applyAlignment="1" applyProtection="1">
      <alignment vertical="center"/>
      <protection locked="0"/>
    </xf>
    <xf numFmtId="0" fontId="4" fillId="0" borderId="19" xfId="473" applyFont="1" applyBorder="1" applyAlignment="1" applyProtection="1">
      <alignment horizontal="left" vertical="center"/>
      <protection locked="0"/>
    </xf>
    <xf numFmtId="0" fontId="4" fillId="0" borderId="33" xfId="473" applyFont="1" applyBorder="1" applyAlignment="1" applyProtection="1">
      <alignment horizontal="left" vertical="center"/>
      <protection locked="0"/>
    </xf>
    <xf numFmtId="0" fontId="4" fillId="0" borderId="33" xfId="473" applyFont="1" applyBorder="1" applyAlignment="1" applyProtection="1">
      <alignment horizontal="right" vertical="center"/>
      <protection locked="0"/>
    </xf>
    <xf numFmtId="0" fontId="3" fillId="0" borderId="19" xfId="473" applyFont="1" applyBorder="1" applyAlignment="1" applyProtection="1">
      <alignment horizontal="right" vertical="center"/>
      <protection locked="0"/>
    </xf>
    <xf numFmtId="0" fontId="3" fillId="0" borderId="33" xfId="473" applyFont="1" applyBorder="1" applyAlignment="1">
      <alignment vertical="center"/>
      <protection/>
    </xf>
    <xf numFmtId="0" fontId="3" fillId="0" borderId="33" xfId="473" applyFont="1" applyBorder="1" applyAlignment="1" applyProtection="1">
      <alignment horizontal="right" vertical="center"/>
      <protection locked="0"/>
    </xf>
    <xf numFmtId="0" fontId="3" fillId="0" borderId="19" xfId="473" applyFont="1" applyBorder="1" applyAlignment="1" applyProtection="1">
      <alignment horizontal="right" vertical="center"/>
      <protection/>
    </xf>
    <xf numFmtId="0" fontId="4" fillId="0" borderId="26" xfId="473" applyFont="1" applyBorder="1" applyAlignment="1" applyProtection="1">
      <alignment horizontal="right" vertical="center"/>
      <protection locked="0"/>
    </xf>
    <xf numFmtId="0" fontId="0" fillId="56" borderId="0" xfId="0" applyFill="1" applyAlignment="1">
      <alignment vertical="center"/>
    </xf>
    <xf numFmtId="0" fontId="3" fillId="56" borderId="19" xfId="0" applyNumberFormat="1" applyFont="1" applyFill="1" applyBorder="1" applyAlignment="1" applyProtection="1">
      <alignment vertical="center"/>
      <protection/>
    </xf>
    <xf numFmtId="3" fontId="3" fillId="56" borderId="19" xfId="0" applyNumberFormat="1" applyFont="1" applyFill="1" applyBorder="1" applyAlignment="1" applyProtection="1">
      <alignment horizontal="right" vertical="center"/>
      <protection/>
    </xf>
    <xf numFmtId="3" fontId="3" fillId="57" borderId="19" xfId="0" applyNumberFormat="1" applyFont="1" applyFill="1" applyBorder="1" applyAlignment="1" applyProtection="1">
      <alignment horizontal="right" vertical="center"/>
      <protection/>
    </xf>
    <xf numFmtId="0" fontId="3" fillId="56" borderId="19" xfId="0" applyNumberFormat="1" applyFont="1" applyFill="1" applyBorder="1" applyAlignment="1" applyProtection="1">
      <alignment horizontal="right" vertical="center"/>
      <protection/>
    </xf>
    <xf numFmtId="0" fontId="4" fillId="56" borderId="35" xfId="0" applyNumberFormat="1" applyFont="1" applyFill="1" applyBorder="1" applyAlignment="1" applyProtection="1">
      <alignment horizontal="center" vertical="center"/>
      <protection/>
    </xf>
    <xf numFmtId="0" fontId="4" fillId="56" borderId="36" xfId="0" applyNumberFormat="1" applyFont="1" applyFill="1" applyBorder="1" applyAlignment="1" applyProtection="1">
      <alignment horizontal="center" vertical="center"/>
      <protection/>
    </xf>
    <xf numFmtId="0" fontId="4" fillId="56" borderId="40" xfId="0" applyNumberFormat="1" applyFont="1" applyFill="1" applyBorder="1" applyAlignment="1" applyProtection="1">
      <alignment horizontal="center" vertical="center"/>
      <protection/>
    </xf>
    <xf numFmtId="0" fontId="3" fillId="56" borderId="21" xfId="0" applyNumberFormat="1" applyFont="1" applyFill="1" applyBorder="1" applyAlignment="1" applyProtection="1">
      <alignment vertical="center"/>
      <protection/>
    </xf>
    <xf numFmtId="3" fontId="3" fillId="56" borderId="20" xfId="0" applyNumberFormat="1" applyFont="1" applyFill="1" applyBorder="1" applyAlignment="1" applyProtection="1">
      <alignment horizontal="right" vertical="center"/>
      <protection/>
    </xf>
    <xf numFmtId="3" fontId="3" fillId="57" borderId="20" xfId="0" applyNumberFormat="1" applyFont="1" applyFill="1" applyBorder="1" applyAlignment="1" applyProtection="1">
      <alignment horizontal="right" vertical="center"/>
      <protection/>
    </xf>
    <xf numFmtId="0" fontId="4" fillId="56" borderId="25" xfId="0" applyNumberFormat="1" applyFont="1" applyFill="1" applyBorder="1" applyAlignment="1" applyProtection="1">
      <alignment horizontal="center" vertical="center"/>
      <protection/>
    </xf>
    <xf numFmtId="3" fontId="3" fillId="56" borderId="26" xfId="0" applyNumberFormat="1" applyFont="1" applyFill="1" applyBorder="1" applyAlignment="1" applyProtection="1">
      <alignment horizontal="right" vertical="center"/>
      <protection/>
    </xf>
    <xf numFmtId="0" fontId="4" fillId="56" borderId="26" xfId="0" applyNumberFormat="1" applyFont="1" applyFill="1" applyBorder="1" applyAlignment="1" applyProtection="1">
      <alignment horizontal="center" vertical="center"/>
      <protection/>
    </xf>
    <xf numFmtId="3" fontId="3" fillId="56" borderId="27" xfId="0" applyNumberFormat="1" applyFont="1" applyFill="1" applyBorder="1" applyAlignment="1" applyProtection="1">
      <alignment horizontal="right" vertical="center"/>
      <protection/>
    </xf>
    <xf numFmtId="0" fontId="3" fillId="0" borderId="41" xfId="0" applyNumberFormat="1" applyFont="1" applyFill="1" applyBorder="1" applyAlignment="1" applyProtection="1">
      <alignment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473" applyFont="1" applyBorder="1" applyAlignment="1" applyProtection="1">
      <alignment vertical="center"/>
      <protection locked="0"/>
    </xf>
    <xf numFmtId="0" fontId="3" fillId="0" borderId="21" xfId="477" applyFont="1" applyFill="1" applyBorder="1" applyAlignment="1">
      <alignment vertical="top"/>
      <protection/>
    </xf>
    <xf numFmtId="0" fontId="4" fillId="55" borderId="23" xfId="0" applyNumberFormat="1" applyFont="1" applyFill="1" applyBorder="1" applyAlignment="1" applyProtection="1">
      <alignment vertical="center"/>
      <protection/>
    </xf>
    <xf numFmtId="0" fontId="3" fillId="0" borderId="19" xfId="566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19" xfId="566" applyNumberFormat="1" applyFont="1" applyBorder="1">
      <alignment vertical="center"/>
      <protection/>
    </xf>
    <xf numFmtId="0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19" xfId="0" applyNumberFormat="1" applyFont="1" applyBorder="1" applyAlignment="1" applyProtection="1">
      <alignment horizontal="right"/>
      <protection locked="0"/>
    </xf>
    <xf numFmtId="0" fontId="3" fillId="56" borderId="21" xfId="0" applyNumberFormat="1" applyFont="1" applyFill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9" xfId="472" applyFont="1" applyBorder="1" applyAlignment="1" applyProtection="1">
      <alignment vertical="center"/>
      <protection locked="0"/>
    </xf>
    <xf numFmtId="0" fontId="3" fillId="0" borderId="19" xfId="472" applyFont="1" applyBorder="1" applyAlignment="1" applyProtection="1">
      <alignment vertical="center"/>
      <protection/>
    </xf>
    <xf numFmtId="209" fontId="3" fillId="0" borderId="19" xfId="472" applyNumberFormat="1" applyFont="1" applyBorder="1" applyAlignment="1" applyProtection="1">
      <alignment vertical="center"/>
      <protection/>
    </xf>
    <xf numFmtId="209" fontId="3" fillId="0" borderId="19" xfId="472" applyNumberFormat="1" applyFont="1" applyBorder="1" applyAlignment="1" applyProtection="1">
      <alignment vertical="center"/>
      <protection locked="0"/>
    </xf>
    <xf numFmtId="209" fontId="53" fillId="0" borderId="19" xfId="472" applyNumberFormat="1" applyFont="1" applyFill="1" applyBorder="1" applyAlignment="1">
      <alignment vertical="center"/>
      <protection/>
    </xf>
    <xf numFmtId="0" fontId="2" fillId="0" borderId="19" xfId="472" applyFont="1" applyBorder="1" applyAlignment="1" applyProtection="1">
      <alignment horizontal="center" vertical="center"/>
      <protection locked="0"/>
    </xf>
    <xf numFmtId="0" fontId="3" fillId="0" borderId="19" xfId="472" applyFont="1" applyBorder="1" applyAlignment="1" applyProtection="1">
      <alignment horizontal="right" vertical="center"/>
      <protection locked="0"/>
    </xf>
    <xf numFmtId="0" fontId="3" fillId="0" borderId="29" xfId="472" applyFont="1" applyBorder="1" applyAlignment="1" applyProtection="1">
      <alignment horizontal="right" vertical="center"/>
      <protection locked="0"/>
    </xf>
    <xf numFmtId="0" fontId="4" fillId="0" borderId="29" xfId="472" applyFont="1" applyBorder="1" applyAlignment="1" applyProtection="1">
      <alignment horizontal="right" vertical="center"/>
      <protection locked="0"/>
    </xf>
    <xf numFmtId="0" fontId="3" fillId="0" borderId="29" xfId="472" applyFont="1" applyBorder="1" applyAlignment="1">
      <alignment vertical="center"/>
      <protection/>
    </xf>
    <xf numFmtId="0" fontId="3" fillId="0" borderId="2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3" fontId="3" fillId="56" borderId="19" xfId="472" applyNumberFormat="1" applyFont="1" applyFill="1" applyBorder="1" applyAlignment="1" applyProtection="1">
      <alignment horizontal="right" vertical="center"/>
      <protection/>
    </xf>
    <xf numFmtId="0" fontId="3" fillId="56" borderId="19" xfId="0" applyFont="1" applyFill="1" applyBorder="1" applyAlignment="1" applyProtection="1">
      <alignment vertical="center"/>
      <protection/>
    </xf>
    <xf numFmtId="0" fontId="3" fillId="0" borderId="19" xfId="472" applyFont="1" applyBorder="1" applyAlignment="1" applyProtection="1">
      <alignment horizontal="right" vertical="center"/>
      <protection/>
    </xf>
    <xf numFmtId="0" fontId="3" fillId="0" borderId="32" xfId="472" applyFont="1" applyFill="1" applyBorder="1" applyAlignment="1" applyProtection="1">
      <alignment horizontal="right" vertical="center"/>
      <protection locked="0"/>
    </xf>
    <xf numFmtId="0" fontId="0" fillId="0" borderId="20" xfId="473" applyFont="1" applyBorder="1" applyAlignment="1">
      <alignment vertical="center"/>
      <protection/>
    </xf>
    <xf numFmtId="0" fontId="4" fillId="0" borderId="20" xfId="473" applyFont="1" applyBorder="1" applyAlignment="1" applyProtection="1">
      <alignment horizontal="right" vertical="center"/>
      <protection locked="0"/>
    </xf>
    <xf numFmtId="0" fontId="3" fillId="0" borderId="20" xfId="473" applyFont="1" applyBorder="1" applyAlignment="1" applyProtection="1">
      <alignment horizontal="right" vertical="center"/>
      <protection locked="0"/>
    </xf>
    <xf numFmtId="0" fontId="3" fillId="0" borderId="20" xfId="473" applyFont="1" applyBorder="1" applyAlignment="1">
      <alignment vertical="center"/>
      <protection/>
    </xf>
    <xf numFmtId="0" fontId="4" fillId="0" borderId="27" xfId="473" applyFont="1" applyBorder="1" applyAlignment="1" applyProtection="1">
      <alignment horizontal="right" vertical="center"/>
      <protection locked="0"/>
    </xf>
    <xf numFmtId="0" fontId="10" fillId="0" borderId="40" xfId="473" applyFont="1" applyBorder="1" applyAlignment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87" fontId="3" fillId="0" borderId="26" xfId="0" applyNumberFormat="1" applyFont="1" applyBorder="1" applyAlignment="1" applyProtection="1">
      <alignment vertical="center"/>
      <protection/>
    </xf>
    <xf numFmtId="187" fontId="3" fillId="0" borderId="27" xfId="0" applyNumberFormat="1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55" borderId="35" xfId="0" applyNumberFormat="1" applyFont="1" applyFill="1" applyBorder="1" applyAlignment="1" applyProtection="1">
      <alignment horizontal="center" vertical="center"/>
      <protection/>
    </xf>
    <xf numFmtId="0" fontId="3" fillId="55" borderId="21" xfId="0" applyNumberFormat="1" applyFont="1" applyFill="1" applyBorder="1" applyAlignment="1" applyProtection="1">
      <alignment horizontal="center" vertical="center"/>
      <protection/>
    </xf>
    <xf numFmtId="0" fontId="3" fillId="55" borderId="36" xfId="0" applyNumberFormat="1" applyFont="1" applyFill="1" applyBorder="1" applyAlignment="1" applyProtection="1">
      <alignment horizontal="center" vertical="center"/>
      <protection/>
    </xf>
    <xf numFmtId="0" fontId="3" fillId="55" borderId="4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55" borderId="36" xfId="0" applyNumberFormat="1" applyFont="1" applyFill="1" applyBorder="1" applyAlignment="1" applyProtection="1">
      <alignment horizontal="center" vertical="center"/>
      <protection/>
    </xf>
    <xf numFmtId="0" fontId="3" fillId="55" borderId="38" xfId="0" applyNumberFormat="1" applyFont="1" applyFill="1" applyBorder="1" applyAlignment="1" applyProtection="1">
      <alignment horizontal="center" vertical="center" wrapText="1"/>
      <protection/>
    </xf>
    <xf numFmtId="0" fontId="3" fillId="55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42" xfId="0" applyNumberFormat="1" applyFont="1" applyFill="1" applyBorder="1" applyAlignment="1" applyProtection="1">
      <alignment horizontal="center" vertical="center" wrapText="1"/>
      <protection/>
    </xf>
    <xf numFmtId="0" fontId="3" fillId="55" borderId="37" xfId="0" applyNumberFormat="1" applyFont="1" applyFill="1" applyBorder="1" applyAlignment="1" applyProtection="1">
      <alignment horizontal="center" vertical="center"/>
      <protection/>
    </xf>
    <xf numFmtId="0" fontId="3" fillId="55" borderId="44" xfId="0" applyNumberFormat="1" applyFont="1" applyFill="1" applyBorder="1" applyAlignment="1" applyProtection="1">
      <alignment horizontal="center" vertical="center"/>
      <protection/>
    </xf>
    <xf numFmtId="0" fontId="3" fillId="55" borderId="45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42" xfId="0" applyNumberFormat="1" applyFont="1" applyFill="1" applyBorder="1" applyAlignment="1" applyProtection="1">
      <alignment horizontal="center" vertical="center" wrapText="1"/>
      <protection/>
    </xf>
    <xf numFmtId="0" fontId="3" fillId="55" borderId="38" xfId="0" applyNumberFormat="1" applyFont="1" applyFill="1" applyBorder="1" applyAlignment="1" applyProtection="1">
      <alignment horizontal="center" vertical="center" wrapText="1"/>
      <protection/>
    </xf>
    <xf numFmtId="0" fontId="3" fillId="55" borderId="43" xfId="0" applyNumberFormat="1" applyFont="1" applyFill="1" applyBorder="1" applyAlignment="1" applyProtection="1">
      <alignment horizontal="center" vertical="center" wrapText="1"/>
      <protection/>
    </xf>
    <xf numFmtId="0" fontId="3" fillId="55" borderId="37" xfId="0" applyNumberFormat="1" applyFont="1" applyFill="1" applyBorder="1" applyAlignment="1" applyProtection="1">
      <alignment horizontal="center" vertical="center"/>
      <protection/>
    </xf>
    <xf numFmtId="0" fontId="3" fillId="55" borderId="44" xfId="0" applyNumberFormat="1" applyFont="1" applyFill="1" applyBorder="1" applyAlignment="1" applyProtection="1">
      <alignment horizontal="center" vertical="center"/>
      <protection/>
    </xf>
    <xf numFmtId="0" fontId="3" fillId="55" borderId="45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55" borderId="37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 locked="0"/>
    </xf>
    <xf numFmtId="0" fontId="4" fillId="56" borderId="35" xfId="0" applyNumberFormat="1" applyFont="1" applyFill="1" applyBorder="1" applyAlignment="1" applyProtection="1">
      <alignment horizontal="center" vertical="center"/>
      <protection/>
    </xf>
    <xf numFmtId="0" fontId="4" fillId="56" borderId="22" xfId="0" applyNumberFormat="1" applyFont="1" applyFill="1" applyBorder="1" applyAlignment="1" applyProtection="1">
      <alignment horizontal="center" vertical="center"/>
      <protection/>
    </xf>
    <xf numFmtId="0" fontId="4" fillId="56" borderId="36" xfId="0" applyNumberFormat="1" applyFont="1" applyFill="1" applyBorder="1" applyAlignment="1" applyProtection="1">
      <alignment horizontal="center" vertical="center"/>
      <protection/>
    </xf>
    <xf numFmtId="0" fontId="4" fillId="56" borderId="36" xfId="0" applyNumberFormat="1" applyFont="1" applyFill="1" applyBorder="1" applyAlignment="1" applyProtection="1">
      <alignment horizontal="center" vertical="center"/>
      <protection/>
    </xf>
    <xf numFmtId="0" fontId="4" fillId="56" borderId="40" xfId="0" applyNumberFormat="1" applyFont="1" applyFill="1" applyBorder="1" applyAlignment="1" applyProtection="1">
      <alignment horizontal="center" vertical="center"/>
      <protection/>
    </xf>
    <xf numFmtId="0" fontId="4" fillId="0" borderId="47" xfId="473" applyFont="1" applyBorder="1" applyAlignment="1" applyProtection="1">
      <alignment horizontal="center"/>
      <protection locked="0"/>
    </xf>
    <xf numFmtId="0" fontId="4" fillId="0" borderId="48" xfId="473" applyFont="1" applyBorder="1" applyAlignment="1" applyProtection="1">
      <alignment horizontal="center"/>
      <protection locked="0"/>
    </xf>
    <xf numFmtId="0" fontId="4" fillId="0" borderId="49" xfId="473" applyFont="1" applyBorder="1" applyAlignment="1" applyProtection="1">
      <alignment horizontal="center"/>
      <protection locked="0"/>
    </xf>
    <xf numFmtId="0" fontId="4" fillId="0" borderId="50" xfId="473" applyFont="1" applyBorder="1" applyAlignment="1" applyProtection="1">
      <alignment horizontal="center"/>
      <protection locked="0"/>
    </xf>
    <xf numFmtId="0" fontId="4" fillId="0" borderId="51" xfId="473" applyFont="1" applyBorder="1" applyAlignment="1" applyProtection="1">
      <alignment horizontal="center"/>
      <protection locked="0"/>
    </xf>
    <xf numFmtId="0" fontId="1" fillId="0" borderId="0" xfId="473" applyFont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56" borderId="52" xfId="0" applyNumberFormat="1" applyFont="1" applyFill="1" applyBorder="1" applyAlignment="1" applyProtection="1">
      <alignment horizontal="center" vertical="center"/>
      <protection/>
    </xf>
    <xf numFmtId="0" fontId="4" fillId="56" borderId="53" xfId="0" applyNumberFormat="1" applyFont="1" applyFill="1" applyBorder="1" applyAlignment="1" applyProtection="1">
      <alignment horizontal="center" vertical="center"/>
      <protection/>
    </xf>
    <xf numFmtId="0" fontId="4" fillId="56" borderId="54" xfId="0" applyNumberFormat="1" applyFont="1" applyFill="1" applyBorder="1" applyAlignment="1" applyProtection="1">
      <alignment horizontal="center" vertical="center"/>
      <protection/>
    </xf>
    <xf numFmtId="0" fontId="4" fillId="56" borderId="55" xfId="0" applyNumberFormat="1" applyFont="1" applyFill="1" applyBorder="1" applyAlignment="1" applyProtection="1">
      <alignment horizontal="center" vertical="center"/>
      <protection/>
    </xf>
  </cellXfs>
  <cellStyles count="948">
    <cellStyle name="Normal" xfId="0"/>
    <cellStyle name="_2016年县乡财政平衡" xfId="15"/>
    <cellStyle name="_2016年新宾县一般公共预算收入预算表" xfId="16"/>
    <cellStyle name="20% - 强调文字颜色 1" xfId="17"/>
    <cellStyle name="20% - 强调文字颜色 1 2" xfId="18"/>
    <cellStyle name="20% - 强调文字颜色 1 2 2" xfId="19"/>
    <cellStyle name="20% - 强调文字颜色 1 2 2 2" xfId="20"/>
    <cellStyle name="20% - 强调文字颜色 1 2 2 2 2" xfId="21"/>
    <cellStyle name="20% - 强调文字颜色 1 2 2 3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4" xfId="27"/>
    <cellStyle name="20% - 强调文字颜色 1 2 5" xfId="28"/>
    <cellStyle name="20% - 强调文字颜色 1 3" xfId="29"/>
    <cellStyle name="20% - 强调文字颜色 1 3 2" xfId="30"/>
    <cellStyle name="20% - 强调文字颜色 1 3 3" xfId="31"/>
    <cellStyle name="20% - 强调文字颜色 1 4" xfId="32"/>
    <cellStyle name="20% - 强调文字颜色 2" xfId="33"/>
    <cellStyle name="20% - 强调文字颜色 2 2" xfId="34"/>
    <cellStyle name="20% - 强调文字颜色 2 2 2" xfId="35"/>
    <cellStyle name="20% - 强调文字颜色 2 2 2 2" xfId="36"/>
    <cellStyle name="20% - 强调文字颜色 2 2 2 2 2" xfId="37"/>
    <cellStyle name="20% - 强调文字颜色 2 2 2 3" xfId="38"/>
    <cellStyle name="20% - 强调文字颜色 2 2 3" xfId="39"/>
    <cellStyle name="20% - 强调文字颜色 2 2 3 2" xfId="40"/>
    <cellStyle name="20% - 强调文字颜色 2 2 3 2 2" xfId="41"/>
    <cellStyle name="20% - 强调文字颜色 2 2 3 3" xfId="42"/>
    <cellStyle name="20% - 强调文字颜色 2 2 4" xfId="43"/>
    <cellStyle name="20% - 强调文字颜色 2 2 5" xfId="44"/>
    <cellStyle name="20% - 强调文字颜色 2 3" xfId="45"/>
    <cellStyle name="20% - 强调文字颜色 2 3 2" xfId="46"/>
    <cellStyle name="20% - 强调文字颜色 2 3 3" xfId="47"/>
    <cellStyle name="20% - 强调文字颜色 2 4" xfId="48"/>
    <cellStyle name="20% - 强调文字颜色 3" xfId="49"/>
    <cellStyle name="20% - 强调文字颜色 3 2" xfId="50"/>
    <cellStyle name="20% - 强调文字颜色 3 2 2" xfId="51"/>
    <cellStyle name="20% - 强调文字颜色 3 2 2 2" xfId="52"/>
    <cellStyle name="20% - 强调文字颜色 3 2 2 2 2" xfId="53"/>
    <cellStyle name="20% - 强调文字颜色 3 2 2 3" xfId="54"/>
    <cellStyle name="20% - 强调文字颜色 3 2 3" xfId="55"/>
    <cellStyle name="20% - 强调文字颜色 3 2 3 2" xfId="56"/>
    <cellStyle name="20% - 强调文字颜色 3 2 3 2 2" xfId="57"/>
    <cellStyle name="20% - 强调文字颜色 3 2 3 3" xfId="58"/>
    <cellStyle name="20% - 强调文字颜色 3 2 4" xfId="59"/>
    <cellStyle name="20% - 强调文字颜色 3 2 5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4" xfId="65"/>
    <cellStyle name="20% - 强调文字颜色 4 2" xfId="66"/>
    <cellStyle name="20% - 强调文字颜色 4 2 2" xfId="67"/>
    <cellStyle name="20% - 强调文字颜色 4 2 2 2" xfId="68"/>
    <cellStyle name="20% - 强调文字颜色 4 2 2 2 2" xfId="69"/>
    <cellStyle name="20% - 强调文字颜色 4 2 2 3" xfId="70"/>
    <cellStyle name="20% - 强调文字颜色 4 2 3" xfId="71"/>
    <cellStyle name="20% - 强调文字颜色 4 2 3 2" xfId="72"/>
    <cellStyle name="20% - 强调文字颜色 4 2 3 2 2" xfId="73"/>
    <cellStyle name="20% - 强调文字颜色 4 2 3 3" xfId="74"/>
    <cellStyle name="20% - 强调文字颜色 4 2 4" xfId="75"/>
    <cellStyle name="20% - 强调文字颜色 4 2 5" xfId="76"/>
    <cellStyle name="20% - 强调文字颜色 4 3" xfId="77"/>
    <cellStyle name="20% - 强调文字颜色 4 3 2" xfId="78"/>
    <cellStyle name="20% - 强调文字颜色 4 3 3" xfId="79"/>
    <cellStyle name="20% - 强调文字颜色 4 4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2 2 2" xfId="85"/>
    <cellStyle name="20% - 强调文字颜色 5 2 2 3" xfId="86"/>
    <cellStyle name="20% - 强调文字颜色 5 2 3" xfId="87"/>
    <cellStyle name="20% - 强调文字颜色 5 2 3 2" xfId="88"/>
    <cellStyle name="20% - 强调文字颜色 5 2 3 2 2" xfId="89"/>
    <cellStyle name="20% - 强调文字颜色 5 2 3 3" xfId="90"/>
    <cellStyle name="20% - 强调文字颜色 5 2 4" xfId="91"/>
    <cellStyle name="20% - 强调文字颜色 5 2 5" xfId="92"/>
    <cellStyle name="20% - 强调文字颜色 5 3" xfId="93"/>
    <cellStyle name="20% - 强调文字颜色 5 3 2" xfId="94"/>
    <cellStyle name="20% - 强调文字颜色 5 3 3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2 2" xfId="100"/>
    <cellStyle name="20% - 强调文字颜色 6 2 2 2 2" xfId="101"/>
    <cellStyle name="20% - 强调文字颜色 6 2 2 3" xfId="102"/>
    <cellStyle name="20% - 强调文字颜色 6 2 3" xfId="103"/>
    <cellStyle name="20% - 强调文字颜色 6 2 3 2" xfId="104"/>
    <cellStyle name="20% - 强调文字颜色 6 2 3 2 2" xfId="105"/>
    <cellStyle name="20% - 强调文字颜色 6 2 3 3" xfId="106"/>
    <cellStyle name="20% - 强调文字颜色 6 2 4" xfId="107"/>
    <cellStyle name="20% - 强调文字颜色 6 2 5" xfId="108"/>
    <cellStyle name="20% - 强调文字颜色 6 3" xfId="109"/>
    <cellStyle name="20% - 强调文字颜色 6 3 2" xfId="110"/>
    <cellStyle name="20% - 强调文字颜色 6 3 3" xfId="111"/>
    <cellStyle name="20% - 强调文字颜色 6 4" xfId="112"/>
    <cellStyle name="40% - 强调文字颜色 1" xfId="113"/>
    <cellStyle name="40% - 强调文字颜色 1 2" xfId="114"/>
    <cellStyle name="40% - 强调文字颜色 1 2 2" xfId="115"/>
    <cellStyle name="40% - 强调文字颜色 1 2 2 2" xfId="116"/>
    <cellStyle name="40% - 强调文字颜色 1 2 2 2 2" xfId="117"/>
    <cellStyle name="40% - 强调文字颜色 1 2 2 3" xfId="118"/>
    <cellStyle name="40% - 强调文字颜色 1 2 3" xfId="119"/>
    <cellStyle name="40% - 强调文字颜色 1 2 3 2" xfId="120"/>
    <cellStyle name="40% - 强调文字颜色 1 2 3 2 2" xfId="121"/>
    <cellStyle name="40% - 强调文字颜色 1 2 3 3" xfId="122"/>
    <cellStyle name="40% - 强调文字颜色 1 2 4" xfId="123"/>
    <cellStyle name="40% - 强调文字颜色 1 2 5" xfId="124"/>
    <cellStyle name="40% - 强调文字颜色 1 3" xfId="125"/>
    <cellStyle name="40% - 强调文字颜色 1 3 2" xfId="126"/>
    <cellStyle name="40% - 强调文字颜色 1 3 3" xfId="127"/>
    <cellStyle name="40% - 强调文字颜色 1 4" xfId="128"/>
    <cellStyle name="40% - 强调文字颜色 2" xfId="129"/>
    <cellStyle name="40% - 强调文字颜色 2 2" xfId="130"/>
    <cellStyle name="40% - 强调文字颜色 2 2 2" xfId="131"/>
    <cellStyle name="40% - 强调文字颜色 2 2 2 2" xfId="132"/>
    <cellStyle name="40% - 强调文字颜色 2 2 2 2 2" xfId="133"/>
    <cellStyle name="40% - 强调文字颜色 2 2 2 3" xfId="134"/>
    <cellStyle name="40% - 强调文字颜色 2 2 3" xfId="135"/>
    <cellStyle name="40% - 强调文字颜色 2 2 3 2" xfId="136"/>
    <cellStyle name="40% - 强调文字颜色 2 2 3 2 2" xfId="137"/>
    <cellStyle name="40% - 强调文字颜色 2 2 3 3" xfId="138"/>
    <cellStyle name="40% - 强调文字颜色 2 2 4" xfId="139"/>
    <cellStyle name="40% - 强调文字颜色 2 2 5" xfId="140"/>
    <cellStyle name="40% - 强调文字颜色 2 3" xfId="141"/>
    <cellStyle name="40% - 强调文字颜色 2 3 2" xfId="142"/>
    <cellStyle name="40% - 强调文字颜色 2 3 3" xfId="143"/>
    <cellStyle name="40% - 强调文字颜色 2 4" xfId="144"/>
    <cellStyle name="40% - 强调文字颜色 3" xfId="145"/>
    <cellStyle name="40% - 强调文字颜色 3 2" xfId="146"/>
    <cellStyle name="40% - 强调文字颜色 3 2 2" xfId="147"/>
    <cellStyle name="40% - 强调文字颜色 3 2 2 2" xfId="148"/>
    <cellStyle name="40% - 强调文字颜色 3 2 2 2 2" xfId="149"/>
    <cellStyle name="40% - 强调文字颜色 3 2 2 3" xfId="150"/>
    <cellStyle name="40% - 强调文字颜色 3 2 3" xfId="151"/>
    <cellStyle name="40% - 强调文字颜色 3 2 3 2" xfId="152"/>
    <cellStyle name="40% - 强调文字颜色 3 2 3 2 2" xfId="153"/>
    <cellStyle name="40% - 强调文字颜色 3 2 3 3" xfId="154"/>
    <cellStyle name="40% - 强调文字颜色 3 2 4" xfId="155"/>
    <cellStyle name="40% - 强调文字颜色 3 2 5" xfId="156"/>
    <cellStyle name="40% - 强调文字颜色 3 3" xfId="157"/>
    <cellStyle name="40% - 强调文字颜色 3 3 2" xfId="158"/>
    <cellStyle name="40% - 强调文字颜色 3 3 3" xfId="159"/>
    <cellStyle name="40% - 强调文字颜色 3 4" xfId="160"/>
    <cellStyle name="40% - 强调文字颜色 4" xfId="161"/>
    <cellStyle name="40% - 强调文字颜色 4 2" xfId="162"/>
    <cellStyle name="40% - 强调文字颜色 4 2 2" xfId="163"/>
    <cellStyle name="40% - 强调文字颜色 4 2 2 2" xfId="164"/>
    <cellStyle name="40% - 强调文字颜色 4 2 2 2 2" xfId="165"/>
    <cellStyle name="40% - 强调文字颜色 4 2 2 3" xfId="166"/>
    <cellStyle name="40% - 强调文字颜色 4 2 3" xfId="167"/>
    <cellStyle name="40% - 强调文字颜色 4 2 3 2" xfId="168"/>
    <cellStyle name="40% - 强调文字颜色 4 2 3 2 2" xfId="169"/>
    <cellStyle name="40% - 强调文字颜色 4 2 3 3" xfId="170"/>
    <cellStyle name="40% - 强调文字颜色 4 2 4" xfId="171"/>
    <cellStyle name="40% - 强调文字颜色 4 2 5" xfId="172"/>
    <cellStyle name="40% - 强调文字颜色 4 3" xfId="173"/>
    <cellStyle name="40% - 强调文字颜色 4 3 2" xfId="174"/>
    <cellStyle name="40% - 强调文字颜色 4 3 3" xfId="175"/>
    <cellStyle name="40% - 强调文字颜色 4 4" xfId="176"/>
    <cellStyle name="40% - 强调文字颜色 5" xfId="177"/>
    <cellStyle name="40% - 强调文字颜色 5 2" xfId="178"/>
    <cellStyle name="40% - 强调文字颜色 5 2 2" xfId="179"/>
    <cellStyle name="40% - 强调文字颜色 5 2 2 2" xfId="180"/>
    <cellStyle name="40% - 强调文字颜色 5 2 2 2 2" xfId="181"/>
    <cellStyle name="40% - 强调文字颜色 5 2 2 3" xfId="182"/>
    <cellStyle name="40% - 强调文字颜色 5 2 3" xfId="183"/>
    <cellStyle name="40% - 强调文字颜色 5 2 3 2" xfId="184"/>
    <cellStyle name="40% - 强调文字颜色 5 2 3 2 2" xfId="185"/>
    <cellStyle name="40% - 强调文字颜色 5 2 3 3" xfId="186"/>
    <cellStyle name="40% - 强调文字颜色 5 2 4" xfId="187"/>
    <cellStyle name="40% - 强调文字颜色 5 2 5" xfId="188"/>
    <cellStyle name="40% - 强调文字颜色 5 3" xfId="189"/>
    <cellStyle name="40% - 强调文字颜色 5 3 2" xfId="190"/>
    <cellStyle name="40% - 强调文字颜色 5 3 3" xfId="191"/>
    <cellStyle name="40% - 强调文字颜色 5 4" xfId="192"/>
    <cellStyle name="40% - 强调文字颜色 6" xfId="193"/>
    <cellStyle name="40% - 强调文字颜色 6 2" xfId="194"/>
    <cellStyle name="40% - 强调文字颜色 6 2 2" xfId="195"/>
    <cellStyle name="40% - 强调文字颜色 6 2 2 2" xfId="196"/>
    <cellStyle name="40% - 强调文字颜色 6 2 2 2 2" xfId="197"/>
    <cellStyle name="40% - 强调文字颜色 6 2 2 3" xfId="198"/>
    <cellStyle name="40% - 强调文字颜色 6 2 3" xfId="199"/>
    <cellStyle name="40% - 强调文字颜色 6 2 3 2" xfId="200"/>
    <cellStyle name="40% - 强调文字颜色 6 2 3 2 2" xfId="201"/>
    <cellStyle name="40% - 强调文字颜色 6 2 3 3" xfId="202"/>
    <cellStyle name="40% - 强调文字颜色 6 2 4" xfId="203"/>
    <cellStyle name="40% - 强调文字颜色 6 2 5" xfId="204"/>
    <cellStyle name="40% - 强调文字颜色 6 3" xfId="205"/>
    <cellStyle name="40% - 强调文字颜色 6 3 2" xfId="206"/>
    <cellStyle name="40% - 强调文字颜色 6 3 3" xfId="207"/>
    <cellStyle name="40% - 强调文字颜色 6 4" xfId="208"/>
    <cellStyle name="60% - 强调文字颜色 1" xfId="209"/>
    <cellStyle name="60% - 强调文字颜色 1 2" xfId="210"/>
    <cellStyle name="60% - 强调文字颜色 1 2 2" xfId="211"/>
    <cellStyle name="60% - 强调文字颜色 1 2 2 2" xfId="212"/>
    <cellStyle name="60% - 强调文字颜色 1 2 2 2 2" xfId="213"/>
    <cellStyle name="60% - 强调文字颜色 1 2 2 3" xfId="214"/>
    <cellStyle name="60% - 强调文字颜色 1 2 3" xfId="215"/>
    <cellStyle name="60% - 强调文字颜色 1 2 3 2" xfId="216"/>
    <cellStyle name="60% - 强调文字颜色 1 2 3 2 2" xfId="217"/>
    <cellStyle name="60% - 强调文字颜色 1 2 3 3" xfId="218"/>
    <cellStyle name="60% - 强调文字颜色 1 2 4" xfId="219"/>
    <cellStyle name="60% - 强调文字颜色 1 2 5" xfId="220"/>
    <cellStyle name="60% - 强调文字颜色 1 3" xfId="221"/>
    <cellStyle name="60% - 强调文字颜色 1 3 2" xfId="222"/>
    <cellStyle name="60% - 强调文字颜色 1 3 3" xfId="223"/>
    <cellStyle name="60% - 强调文字颜色 1 4" xfId="224"/>
    <cellStyle name="60% - 强调文字颜色 2" xfId="225"/>
    <cellStyle name="60% - 强调文字颜色 2 2" xfId="226"/>
    <cellStyle name="60% - 强调文字颜色 2 2 2" xfId="227"/>
    <cellStyle name="60% - 强调文字颜色 2 2 2 2" xfId="228"/>
    <cellStyle name="60% - 强调文字颜色 2 2 2 2 2" xfId="229"/>
    <cellStyle name="60% - 强调文字颜色 2 2 2 3" xfId="230"/>
    <cellStyle name="60% - 强调文字颜色 2 2 3" xfId="231"/>
    <cellStyle name="60% - 强调文字颜色 2 2 3 2" xfId="232"/>
    <cellStyle name="60% - 强调文字颜色 2 2 3 2 2" xfId="233"/>
    <cellStyle name="60% - 强调文字颜色 2 2 3 3" xfId="234"/>
    <cellStyle name="60% - 强调文字颜色 2 2 4" xfId="235"/>
    <cellStyle name="60% - 强调文字颜色 2 2 5" xfId="236"/>
    <cellStyle name="60% - 强调文字颜色 2 3" xfId="237"/>
    <cellStyle name="60% - 强调文字颜色 2 3 2" xfId="238"/>
    <cellStyle name="60% - 强调文字颜色 2 3 3" xfId="239"/>
    <cellStyle name="60% - 强调文字颜色 2 4" xfId="240"/>
    <cellStyle name="60% - 强调文字颜色 3" xfId="241"/>
    <cellStyle name="60% - 强调文字颜色 3 2" xfId="242"/>
    <cellStyle name="60% - 强调文字颜色 3 2 2" xfId="243"/>
    <cellStyle name="60% - 强调文字颜色 3 2 2 2" xfId="244"/>
    <cellStyle name="60% - 强调文字颜色 3 2 2 2 2" xfId="245"/>
    <cellStyle name="60% - 强调文字颜色 3 2 2 3" xfId="246"/>
    <cellStyle name="60% - 强调文字颜色 3 2 3" xfId="247"/>
    <cellStyle name="60% - 强调文字颜色 3 2 3 2" xfId="248"/>
    <cellStyle name="60% - 强调文字颜色 3 2 3 2 2" xfId="249"/>
    <cellStyle name="60% - 强调文字颜色 3 2 3 3" xfId="250"/>
    <cellStyle name="60% - 强调文字颜色 3 2 4" xfId="251"/>
    <cellStyle name="60% - 强调文字颜色 3 2 5" xfId="252"/>
    <cellStyle name="60% - 强调文字颜色 3 3" xfId="253"/>
    <cellStyle name="60% - 强调文字颜色 3 3 2" xfId="254"/>
    <cellStyle name="60% - 强调文字颜色 3 3 3" xfId="255"/>
    <cellStyle name="60% - 强调文字颜色 3 4" xfId="256"/>
    <cellStyle name="60% - 强调文字颜色 4" xfId="257"/>
    <cellStyle name="60% - 强调文字颜色 4 2" xfId="258"/>
    <cellStyle name="60% - 强调文字颜色 4 2 2" xfId="259"/>
    <cellStyle name="60% - 强调文字颜色 4 2 2 2" xfId="260"/>
    <cellStyle name="60% - 强调文字颜色 4 2 2 2 2" xfId="261"/>
    <cellStyle name="60% - 强调文字颜色 4 2 2 3" xfId="262"/>
    <cellStyle name="60% - 强调文字颜色 4 2 3" xfId="263"/>
    <cellStyle name="60% - 强调文字颜色 4 2 3 2" xfId="264"/>
    <cellStyle name="60% - 强调文字颜色 4 2 3 2 2" xfId="265"/>
    <cellStyle name="60% - 强调文字颜色 4 2 3 3" xfId="266"/>
    <cellStyle name="60% - 强调文字颜色 4 2 4" xfId="267"/>
    <cellStyle name="60% - 强调文字颜色 4 2 5" xfId="268"/>
    <cellStyle name="60% - 强调文字颜色 4 3" xfId="269"/>
    <cellStyle name="60% - 强调文字颜色 4 3 2" xfId="270"/>
    <cellStyle name="60% - 强调文字颜色 4 3 3" xfId="271"/>
    <cellStyle name="60% - 强调文字颜色 4 4" xfId="272"/>
    <cellStyle name="60% - 强调文字颜色 5" xfId="273"/>
    <cellStyle name="60% - 强调文字颜色 5 2" xfId="274"/>
    <cellStyle name="60% - 强调文字颜色 5 2 2" xfId="275"/>
    <cellStyle name="60% - 强调文字颜色 5 2 2 2" xfId="276"/>
    <cellStyle name="60% - 强调文字颜色 5 2 2 2 2" xfId="277"/>
    <cellStyle name="60% - 强调文字颜色 5 2 2 3" xfId="278"/>
    <cellStyle name="60% - 强调文字颜色 5 2 3" xfId="279"/>
    <cellStyle name="60% - 强调文字颜色 5 2 3 2" xfId="280"/>
    <cellStyle name="60% - 强调文字颜色 5 2 3 2 2" xfId="281"/>
    <cellStyle name="60% - 强调文字颜色 5 2 3 3" xfId="282"/>
    <cellStyle name="60% - 强调文字颜色 5 2 4" xfId="283"/>
    <cellStyle name="60% - 强调文字颜色 5 2 5" xfId="284"/>
    <cellStyle name="60% - 强调文字颜色 5 3" xfId="285"/>
    <cellStyle name="60% - 强调文字颜色 5 3 2" xfId="286"/>
    <cellStyle name="60% - 强调文字颜色 5 3 3" xfId="287"/>
    <cellStyle name="60% - 强调文字颜色 5 4" xfId="288"/>
    <cellStyle name="60% - 强调文字颜色 6" xfId="289"/>
    <cellStyle name="60% - 强调文字颜色 6 2" xfId="290"/>
    <cellStyle name="60% - 强调文字颜色 6 2 2" xfId="291"/>
    <cellStyle name="60% - 强调文字颜色 6 2 2 2" xfId="292"/>
    <cellStyle name="60% - 强调文字颜色 6 2 2 2 2" xfId="293"/>
    <cellStyle name="60% - 强调文字颜色 6 2 2 3" xfId="294"/>
    <cellStyle name="60% - 强调文字颜色 6 2 3" xfId="295"/>
    <cellStyle name="60% - 强调文字颜色 6 2 3 2" xfId="296"/>
    <cellStyle name="60% - 强调文字颜色 6 2 3 2 2" xfId="297"/>
    <cellStyle name="60% - 强调文字颜色 6 2 3 3" xfId="298"/>
    <cellStyle name="60% - 强调文字颜色 6 2 4" xfId="299"/>
    <cellStyle name="60% - 强调文字颜色 6 2 5" xfId="300"/>
    <cellStyle name="60% - 强调文字颜色 6 3" xfId="301"/>
    <cellStyle name="60% - 强调文字颜色 6 3 2" xfId="302"/>
    <cellStyle name="60% - 强调文字颜色 6 3 3" xfId="303"/>
    <cellStyle name="60% - 强调文字颜色 6 4" xfId="304"/>
    <cellStyle name="no dec" xfId="305"/>
    <cellStyle name="Normal_APR" xfId="306"/>
    <cellStyle name="Percent" xfId="307"/>
    <cellStyle name="标题" xfId="308"/>
    <cellStyle name="标题 1" xfId="309"/>
    <cellStyle name="标题 1 2" xfId="310"/>
    <cellStyle name="标题 1 2 2" xfId="311"/>
    <cellStyle name="标题 1 2 2 2" xfId="312"/>
    <cellStyle name="标题 1 2 2 2 2" xfId="313"/>
    <cellStyle name="标题 1 2 2 3" xfId="314"/>
    <cellStyle name="标题 1 2 3" xfId="315"/>
    <cellStyle name="标题 1 2 3 2" xfId="316"/>
    <cellStyle name="标题 1 2 3 2 2" xfId="317"/>
    <cellStyle name="标题 1 2 3 3" xfId="318"/>
    <cellStyle name="标题 1 2 4" xfId="319"/>
    <cellStyle name="标题 1 2 5" xfId="320"/>
    <cellStyle name="标题 1 3" xfId="321"/>
    <cellStyle name="标题 1 3 2" xfId="322"/>
    <cellStyle name="标题 1 3 3" xfId="323"/>
    <cellStyle name="标题 1 4" xfId="324"/>
    <cellStyle name="标题 2" xfId="325"/>
    <cellStyle name="标题 2 2" xfId="326"/>
    <cellStyle name="标题 2 2 2" xfId="327"/>
    <cellStyle name="标题 2 2 2 2" xfId="328"/>
    <cellStyle name="标题 2 2 2 2 2" xfId="329"/>
    <cellStyle name="标题 2 2 2 3" xfId="330"/>
    <cellStyle name="标题 2 2 3" xfId="331"/>
    <cellStyle name="标题 2 2 3 2" xfId="332"/>
    <cellStyle name="标题 2 2 3 2 2" xfId="333"/>
    <cellStyle name="标题 2 2 3 3" xfId="334"/>
    <cellStyle name="标题 2 2 4" xfId="335"/>
    <cellStyle name="标题 2 2 5" xfId="336"/>
    <cellStyle name="标题 2 3" xfId="337"/>
    <cellStyle name="标题 2 3 2" xfId="338"/>
    <cellStyle name="标题 2 3 3" xfId="339"/>
    <cellStyle name="标题 2 4" xfId="340"/>
    <cellStyle name="标题 3" xfId="341"/>
    <cellStyle name="标题 3 2" xfId="342"/>
    <cellStyle name="标题 3 2 2" xfId="343"/>
    <cellStyle name="标题 3 2 2 2" xfId="344"/>
    <cellStyle name="标题 3 2 2 2 2" xfId="345"/>
    <cellStyle name="标题 3 2 2 3" xfId="346"/>
    <cellStyle name="标题 3 2 3" xfId="347"/>
    <cellStyle name="标题 3 2 3 2" xfId="348"/>
    <cellStyle name="标题 3 2 3 2 2" xfId="349"/>
    <cellStyle name="标题 3 2 3 3" xfId="350"/>
    <cellStyle name="标题 3 2 4" xfId="351"/>
    <cellStyle name="标题 3 2 5" xfId="352"/>
    <cellStyle name="标题 3 3" xfId="353"/>
    <cellStyle name="标题 3 3 2" xfId="354"/>
    <cellStyle name="标题 3 3 3" xfId="355"/>
    <cellStyle name="标题 3 4" xfId="356"/>
    <cellStyle name="标题 4" xfId="357"/>
    <cellStyle name="标题 4 2" xfId="358"/>
    <cellStyle name="标题 4 2 2" xfId="359"/>
    <cellStyle name="标题 4 2 2 2" xfId="360"/>
    <cellStyle name="标题 4 2 2 2 2" xfId="361"/>
    <cellStyle name="标题 4 2 2 3" xfId="362"/>
    <cellStyle name="标题 4 2 3" xfId="363"/>
    <cellStyle name="标题 4 2 3 2" xfId="364"/>
    <cellStyle name="标题 4 2 3 2 2" xfId="365"/>
    <cellStyle name="标题 4 2 3 3" xfId="366"/>
    <cellStyle name="标题 4 2 4" xfId="367"/>
    <cellStyle name="标题 4 2 5" xfId="368"/>
    <cellStyle name="标题 4 3" xfId="369"/>
    <cellStyle name="标题 4 3 2" xfId="370"/>
    <cellStyle name="标题 4 3 3" xfId="371"/>
    <cellStyle name="标题 4 4" xfId="372"/>
    <cellStyle name="标题 5" xfId="373"/>
    <cellStyle name="标题 5 2" xfId="374"/>
    <cellStyle name="标题 5 2 2" xfId="375"/>
    <cellStyle name="标题 5 2 2 2" xfId="376"/>
    <cellStyle name="标题 5 2 3" xfId="377"/>
    <cellStyle name="标题 5 3" xfId="378"/>
    <cellStyle name="标题 5 3 2" xfId="379"/>
    <cellStyle name="标题 5 3 2 2" xfId="380"/>
    <cellStyle name="标题 5 3 3" xfId="381"/>
    <cellStyle name="标题 5 4" xfId="382"/>
    <cellStyle name="标题 5 5" xfId="383"/>
    <cellStyle name="标题 6" xfId="384"/>
    <cellStyle name="标题 6 2" xfId="385"/>
    <cellStyle name="标题 6 3" xfId="386"/>
    <cellStyle name="标题 7" xfId="387"/>
    <cellStyle name="差" xfId="388"/>
    <cellStyle name="差 2" xfId="389"/>
    <cellStyle name="差 2 2" xfId="390"/>
    <cellStyle name="差 2 2 2" xfId="391"/>
    <cellStyle name="差 2 2 2 2" xfId="392"/>
    <cellStyle name="差 2 2 3" xfId="393"/>
    <cellStyle name="差 2 3" xfId="394"/>
    <cellStyle name="差 2 3 2" xfId="395"/>
    <cellStyle name="差 2 3 2 2" xfId="396"/>
    <cellStyle name="差 2 3 3" xfId="397"/>
    <cellStyle name="差 2 4" xfId="398"/>
    <cellStyle name="差 2 5" xfId="399"/>
    <cellStyle name="差 3" xfId="400"/>
    <cellStyle name="差 3 2" xfId="401"/>
    <cellStyle name="差 3 3" xfId="402"/>
    <cellStyle name="差 4" xfId="403"/>
    <cellStyle name="差_2010年12月税收计划完成情况通报表" xfId="404"/>
    <cellStyle name="差_2010年12月税收计划完成情况通报表 2" xfId="405"/>
    <cellStyle name="差_2010年12月税收计划完成情况通报表 2 2" xfId="406"/>
    <cellStyle name="差_2010年12月税收计划完成情况通报表 2 2 2" xfId="407"/>
    <cellStyle name="差_2010年12月税收计划完成情况通报表 2 2 2 2" xfId="408"/>
    <cellStyle name="差_2010年12月税收计划完成情况通报表 2 2 3" xfId="409"/>
    <cellStyle name="差_2010年12月税收计划完成情况通报表 2 3" xfId="410"/>
    <cellStyle name="差_2010年12月税收计划完成情况通报表 2 3 2" xfId="411"/>
    <cellStyle name="差_2010年12月税收计划完成情况通报表 2 4" xfId="412"/>
    <cellStyle name="差_2010年12月税收计划完成情况通报表 3" xfId="413"/>
    <cellStyle name="差_2014年一般预入计划(发改委简化表)" xfId="414"/>
    <cellStyle name="差_2014年一般预入计划(发改委简化表) 2" xfId="415"/>
    <cellStyle name="差_2014年一般预入计划(发改委简化表) 2 2" xfId="416"/>
    <cellStyle name="差_2014年一般预入计划(发改委简化表) 2 2 2" xfId="417"/>
    <cellStyle name="差_2014年一般预入计划(发改委简化表) 2 2 2 2" xfId="418"/>
    <cellStyle name="差_2014年一般预入计划(发改委简化表) 2 2 3" xfId="419"/>
    <cellStyle name="差_2014年一般预入计划(发改委简化表) 2 3" xfId="420"/>
    <cellStyle name="差_2014年一般预入计划(发改委简化表) 2 3 2" xfId="421"/>
    <cellStyle name="差_2014年一般预入计划(发改委简化表) 2 4" xfId="422"/>
    <cellStyle name="差_2014年一般预入计划(发改委简化表) 3" xfId="423"/>
    <cellStyle name="差_2014年一般预入计划(市政府下达)" xfId="424"/>
    <cellStyle name="差_2014年一般预入计划(市政府下达) 2" xfId="425"/>
    <cellStyle name="差_2014年一般预入计划(市政府下达) 2 2" xfId="426"/>
    <cellStyle name="差_2014年一般预入计划(市政府下达) 2 2 2" xfId="427"/>
    <cellStyle name="差_2014年一般预入计划(市政府下达) 2 2 2 2" xfId="428"/>
    <cellStyle name="差_2014年一般预入计划(市政府下达) 2 2 3" xfId="429"/>
    <cellStyle name="差_2014年一般预入计划(市政府下达) 2 3" xfId="430"/>
    <cellStyle name="差_2014年一般预入计划(市政府下达) 2 3 2" xfId="431"/>
    <cellStyle name="差_2014年一般预入计划(市政府下达) 2 4" xfId="432"/>
    <cellStyle name="差_2014年一般预入计划(市政府下达) 3" xfId="433"/>
    <cellStyle name="差_2015功能预算正式本表4.30" xfId="434"/>
    <cellStyle name="差_2015功能预算正式本表4.30 2" xfId="435"/>
    <cellStyle name="差_2015功能预算正式本表4.30 2 2" xfId="436"/>
    <cellStyle name="差_2015功能预算正式本表4.30 2 2 2" xfId="437"/>
    <cellStyle name="差_2015功能预算正式本表4.30 2 2 2 2" xfId="438"/>
    <cellStyle name="差_2015功能预算正式本表4.30 2 2 3" xfId="439"/>
    <cellStyle name="差_2015功能预算正式本表4.30 2 3" xfId="440"/>
    <cellStyle name="差_2015功能预算正式本表4.30 2 3 2" xfId="441"/>
    <cellStyle name="差_2015功能预算正式本表4.30 2 4" xfId="442"/>
    <cellStyle name="差_2015功能预算正式本表4.30 3" xfId="443"/>
    <cellStyle name="差_2015年一般预入计划(简化表)" xfId="444"/>
    <cellStyle name="差_2015年一般预入计划(简化表) 2" xfId="445"/>
    <cellStyle name="差_2015年一般预入计划(简化表) 2 2" xfId="446"/>
    <cellStyle name="差_2015年一般预入计划(简化表) 2 2 2" xfId="447"/>
    <cellStyle name="差_2015年一般预入计划(简化表) 2 2 2 2" xfId="448"/>
    <cellStyle name="差_2015年一般预入计划(简化表) 2 2 3" xfId="449"/>
    <cellStyle name="差_2015年一般预入计划(简化表) 2 3" xfId="450"/>
    <cellStyle name="差_2015年一般预入计划(简化表) 2 3 2" xfId="451"/>
    <cellStyle name="差_2015年一般预入计划(简化表) 2 4" xfId="452"/>
    <cellStyle name="差_2015年一般预入计划(简化表) 3" xfId="453"/>
    <cellStyle name="差_2016年新宾县一般公共预算收入预算表" xfId="454"/>
    <cellStyle name="差_2016年新宾县一般公共预算收入预算表 2" xfId="455"/>
    <cellStyle name="差_2016年一般预入计划" xfId="456"/>
    <cellStyle name="差_2016年一般预入计划 2" xfId="457"/>
    <cellStyle name="差_2016年一般预入计划 2 2" xfId="458"/>
    <cellStyle name="差_2016年一般预入计划 2 2 2" xfId="459"/>
    <cellStyle name="差_2016年一般预入计划 2 2 2 2" xfId="460"/>
    <cellStyle name="差_2016年一般预入计划 2 2 3" xfId="461"/>
    <cellStyle name="差_2016年一般预入计划 2 3" xfId="462"/>
    <cellStyle name="差_2016年一般预入计划 2 3 2" xfId="463"/>
    <cellStyle name="差_2016年一般预入计划 2 4" xfId="464"/>
    <cellStyle name="差_2016年一般预入计划 3" xfId="465"/>
    <cellStyle name="常规 10" xfId="466"/>
    <cellStyle name="常规 10 2" xfId="467"/>
    <cellStyle name="常规 10 2 2" xfId="468"/>
    <cellStyle name="常规 10 3" xfId="469"/>
    <cellStyle name="常规 11" xfId="470"/>
    <cellStyle name="常规 12" xfId="471"/>
    <cellStyle name="常规 13" xfId="472"/>
    <cellStyle name="常规 2" xfId="473"/>
    <cellStyle name="常规 2 2" xfId="474"/>
    <cellStyle name="常规 2 2 2" xfId="475"/>
    <cellStyle name="常规 2 2 2 2" xfId="476"/>
    <cellStyle name="常规 2 2 2 2 2" xfId="477"/>
    <cellStyle name="常规 2 2 2 2 2 2" xfId="478"/>
    <cellStyle name="常规 2 2 2 2 3" xfId="479"/>
    <cellStyle name="常规 2 2 2 3" xfId="480"/>
    <cellStyle name="常规 2 2 2 3 2" xfId="481"/>
    <cellStyle name="常规 2 2 2 4" xfId="482"/>
    <cellStyle name="常规 2 2 3" xfId="483"/>
    <cellStyle name="常规 2 2 3 2" xfId="484"/>
    <cellStyle name="常规 2 2 3 2 2" xfId="485"/>
    <cellStyle name="常规 2 2 3 2 2 2" xfId="486"/>
    <cellStyle name="常规 2 2 3 2 3" xfId="487"/>
    <cellStyle name="常规 2 2 3 3" xfId="488"/>
    <cellStyle name="常规 2 2 3 3 2" xfId="489"/>
    <cellStyle name="常规 2 2 3 4" xfId="490"/>
    <cellStyle name="常规 2 2 4" xfId="491"/>
    <cellStyle name="常规 2 2 5" xfId="492"/>
    <cellStyle name="常规 2 3" xfId="493"/>
    <cellStyle name="常规 2 3 2" xfId="494"/>
    <cellStyle name="常规 2 3 3" xfId="495"/>
    <cellStyle name="常规 2 4" xfId="496"/>
    <cellStyle name="常规 2 4 2" xfId="497"/>
    <cellStyle name="常规 2 5" xfId="498"/>
    <cellStyle name="常规 2 6" xfId="499"/>
    <cellStyle name="常规 3" xfId="500"/>
    <cellStyle name="常规 3 2" xfId="501"/>
    <cellStyle name="常规 3 2 2" xfId="502"/>
    <cellStyle name="常规 3 2 2 2" xfId="503"/>
    <cellStyle name="常规 3 2 2 2 2" xfId="504"/>
    <cellStyle name="常规 3 2 2 3" xfId="505"/>
    <cellStyle name="常规 3 2 2 4" xfId="506"/>
    <cellStyle name="常规 3 2 3" xfId="507"/>
    <cellStyle name="常规 3 2 3 2" xfId="508"/>
    <cellStyle name="常规 3 2 4" xfId="509"/>
    <cellStyle name="常规 3 2 5" xfId="510"/>
    <cellStyle name="常规 3 3" xfId="511"/>
    <cellStyle name="常规 3 3 2" xfId="512"/>
    <cellStyle name="常规 3 3 2 2" xfId="513"/>
    <cellStyle name="常规 3 3 2 2 2" xfId="514"/>
    <cellStyle name="常规 3 3 2 3" xfId="515"/>
    <cellStyle name="常规 3 3 3" xfId="516"/>
    <cellStyle name="常规 3 3 3 2" xfId="517"/>
    <cellStyle name="常规 3 3 4" xfId="518"/>
    <cellStyle name="常规 3 4" xfId="519"/>
    <cellStyle name="常规 3 4 2" xfId="520"/>
    <cellStyle name="常规 3 4 2 2" xfId="521"/>
    <cellStyle name="常规 3 4 3" xfId="522"/>
    <cellStyle name="常规 3 5" xfId="523"/>
    <cellStyle name="常规 3 5 2" xfId="524"/>
    <cellStyle name="常规 3 6" xfId="525"/>
    <cellStyle name="常规 3 7" xfId="526"/>
    <cellStyle name="常规 3 8" xfId="527"/>
    <cellStyle name="常规 4" xfId="528"/>
    <cellStyle name="常规 4 2" xfId="529"/>
    <cellStyle name="常规 4 2 2" xfId="530"/>
    <cellStyle name="常规 4 2 3" xfId="531"/>
    <cellStyle name="常规 4 3" xfId="532"/>
    <cellStyle name="常规 4 4" xfId="533"/>
    <cellStyle name="常规 4 5" xfId="534"/>
    <cellStyle name="常规 5" xfId="535"/>
    <cellStyle name="常规 5 2" xfId="536"/>
    <cellStyle name="常规 5 2 2" xfId="537"/>
    <cellStyle name="常规 5 2 2 2" xfId="538"/>
    <cellStyle name="常规 5 2 3" xfId="539"/>
    <cellStyle name="常规 5 3" xfId="540"/>
    <cellStyle name="常规 5 3 2" xfId="541"/>
    <cellStyle name="常规 5 4" xfId="542"/>
    <cellStyle name="常规 6" xfId="543"/>
    <cellStyle name="常规 6 2" xfId="544"/>
    <cellStyle name="常规 6 2 2" xfId="545"/>
    <cellStyle name="常规 6 2 2 2" xfId="546"/>
    <cellStyle name="常规 6 2 3" xfId="547"/>
    <cellStyle name="常规 6 3" xfId="548"/>
    <cellStyle name="常规 6 3 2" xfId="549"/>
    <cellStyle name="常规 6 3 2 2" xfId="550"/>
    <cellStyle name="常规 6 3 3" xfId="551"/>
    <cellStyle name="常规 6 4" xfId="552"/>
    <cellStyle name="常规 6 4 2" xfId="553"/>
    <cellStyle name="常规 6 5" xfId="554"/>
    <cellStyle name="常规 7" xfId="555"/>
    <cellStyle name="常规 7 2" xfId="556"/>
    <cellStyle name="常规 8" xfId="557"/>
    <cellStyle name="常规 8 2" xfId="558"/>
    <cellStyle name="常规 8 2 2" xfId="559"/>
    <cellStyle name="常规 8 3" xfId="560"/>
    <cellStyle name="常规 9" xfId="561"/>
    <cellStyle name="常规 9 2" xfId="562"/>
    <cellStyle name="常规 9 2 2" xfId="563"/>
    <cellStyle name="常规 9 3" xfId="564"/>
    <cellStyle name="常规_2006年元旦加班表（宋金国）" xfId="565"/>
    <cellStyle name="常规_2010年全县一般预算财政收入分级表" xfId="566"/>
    <cellStyle name="Hyperlink" xfId="567"/>
    <cellStyle name="好" xfId="568"/>
    <cellStyle name="好 2" xfId="569"/>
    <cellStyle name="好 2 2" xfId="570"/>
    <cellStyle name="好 2 2 2" xfId="571"/>
    <cellStyle name="好 2 2 2 2" xfId="572"/>
    <cellStyle name="好 2 2 3" xfId="573"/>
    <cellStyle name="好 2 3" xfId="574"/>
    <cellStyle name="好 2 3 2" xfId="575"/>
    <cellStyle name="好 2 3 2 2" xfId="576"/>
    <cellStyle name="好 2 3 3" xfId="577"/>
    <cellStyle name="好 2 4" xfId="578"/>
    <cellStyle name="好 2 5" xfId="579"/>
    <cellStyle name="好 3" xfId="580"/>
    <cellStyle name="好 3 2" xfId="581"/>
    <cellStyle name="好 3 3" xfId="582"/>
    <cellStyle name="好 4" xfId="583"/>
    <cellStyle name="好_2010年12月税收计划完成情况通报表" xfId="584"/>
    <cellStyle name="好_2010年12月税收计划完成情况通报表 2" xfId="585"/>
    <cellStyle name="好_2010年12月税收计划完成情况通报表 2 2" xfId="586"/>
    <cellStyle name="好_2010年12月税收计划完成情况通报表 2 2 2" xfId="587"/>
    <cellStyle name="好_2010年12月税收计划完成情况通报表 2 2 2 2" xfId="588"/>
    <cellStyle name="好_2010年12月税收计划完成情况通报表 2 2 3" xfId="589"/>
    <cellStyle name="好_2010年12月税收计划完成情况通报表 2 3" xfId="590"/>
    <cellStyle name="好_2010年12月税收计划完成情况通报表 2 3 2" xfId="591"/>
    <cellStyle name="好_2010年12月税收计划完成情况通报表 2 4" xfId="592"/>
    <cellStyle name="好_2010年12月税收计划完成情况通报表 3" xfId="593"/>
    <cellStyle name="好_2014年一般预入计划(发改委简化表)" xfId="594"/>
    <cellStyle name="好_2014年一般预入计划(发改委简化表) 2" xfId="595"/>
    <cellStyle name="好_2014年一般预入计划(发改委简化表) 2 2" xfId="596"/>
    <cellStyle name="好_2014年一般预入计划(发改委简化表) 2 2 2" xfId="597"/>
    <cellStyle name="好_2014年一般预入计划(发改委简化表) 2 2 2 2" xfId="598"/>
    <cellStyle name="好_2014年一般预入计划(发改委简化表) 2 2 3" xfId="599"/>
    <cellStyle name="好_2014年一般预入计划(发改委简化表) 2 3" xfId="600"/>
    <cellStyle name="好_2014年一般预入计划(发改委简化表) 2 3 2" xfId="601"/>
    <cellStyle name="好_2014年一般预入计划(发改委简化表) 2 4" xfId="602"/>
    <cellStyle name="好_2014年一般预入计划(发改委简化表) 3" xfId="603"/>
    <cellStyle name="好_2014年一般预入计划(市政府下达)" xfId="604"/>
    <cellStyle name="好_2014年一般预入计划(市政府下达) 2" xfId="605"/>
    <cellStyle name="好_2014年一般预入计划(市政府下达) 2 2" xfId="606"/>
    <cellStyle name="好_2014年一般预入计划(市政府下达) 2 2 2" xfId="607"/>
    <cellStyle name="好_2014年一般预入计划(市政府下达) 2 2 2 2" xfId="608"/>
    <cellStyle name="好_2014年一般预入计划(市政府下达) 2 2 3" xfId="609"/>
    <cellStyle name="好_2014年一般预入计划(市政府下达) 2 3" xfId="610"/>
    <cellStyle name="好_2014年一般预入计划(市政府下达) 2 3 2" xfId="611"/>
    <cellStyle name="好_2014年一般预入计划(市政府下达) 2 4" xfId="612"/>
    <cellStyle name="好_2014年一般预入计划(市政府下达) 3" xfId="613"/>
    <cellStyle name="好_2015功能预算正式本表4.30" xfId="614"/>
    <cellStyle name="好_2015功能预算正式本表4.30 2" xfId="615"/>
    <cellStyle name="好_2015功能预算正式本表4.30 2 2" xfId="616"/>
    <cellStyle name="好_2015功能预算正式本表4.30 2 2 2" xfId="617"/>
    <cellStyle name="好_2015功能预算正式本表4.30 2 2 2 2" xfId="618"/>
    <cellStyle name="好_2015功能预算正式本表4.30 2 2 3" xfId="619"/>
    <cellStyle name="好_2015功能预算正式本表4.30 2 3" xfId="620"/>
    <cellStyle name="好_2015功能预算正式本表4.30 2 3 2" xfId="621"/>
    <cellStyle name="好_2015功能预算正式本表4.30 2 4" xfId="622"/>
    <cellStyle name="好_2015功能预算正式本表4.30 3" xfId="623"/>
    <cellStyle name="好_2015年一般预入计划(简化表)" xfId="624"/>
    <cellStyle name="好_2015年一般预入计划(简化表) 2" xfId="625"/>
    <cellStyle name="好_2015年一般预入计划(简化表) 2 2" xfId="626"/>
    <cellStyle name="好_2015年一般预入计划(简化表) 2 2 2" xfId="627"/>
    <cellStyle name="好_2015年一般预入计划(简化表) 2 2 2 2" xfId="628"/>
    <cellStyle name="好_2015年一般预入计划(简化表) 2 2 3" xfId="629"/>
    <cellStyle name="好_2015年一般预入计划(简化表) 2 3" xfId="630"/>
    <cellStyle name="好_2015年一般预入计划(简化表) 2 3 2" xfId="631"/>
    <cellStyle name="好_2015年一般预入计划(简化表) 2 4" xfId="632"/>
    <cellStyle name="好_2015年一般预入计划(简化表) 3" xfId="633"/>
    <cellStyle name="好_2016年新宾县一般公共预算收入预算表" xfId="634"/>
    <cellStyle name="好_2016年新宾县一般公共预算收入预算表 2" xfId="635"/>
    <cellStyle name="好_2016年一般预入计划" xfId="636"/>
    <cellStyle name="好_2016年一般预入计划 2" xfId="637"/>
    <cellStyle name="好_2016年一般预入计划 2 2" xfId="638"/>
    <cellStyle name="好_2016年一般预入计划 2 2 2" xfId="639"/>
    <cellStyle name="好_2016年一般预入计划 2 2 2 2" xfId="640"/>
    <cellStyle name="好_2016年一般预入计划 2 2 3" xfId="641"/>
    <cellStyle name="好_2016年一般预入计划 2 3" xfId="642"/>
    <cellStyle name="好_2016年一般预入计划 2 3 2" xfId="643"/>
    <cellStyle name="好_2016年一般预入计划 2 4" xfId="644"/>
    <cellStyle name="好_2016年一般预入计划 3" xfId="645"/>
    <cellStyle name="汇总" xfId="646"/>
    <cellStyle name="汇总 2" xfId="647"/>
    <cellStyle name="汇总 2 2" xfId="648"/>
    <cellStyle name="汇总 2 2 2" xfId="649"/>
    <cellStyle name="汇总 2 2 2 2" xfId="650"/>
    <cellStyle name="汇总 2 2 3" xfId="651"/>
    <cellStyle name="汇总 2 3" xfId="652"/>
    <cellStyle name="汇总 2 3 2" xfId="653"/>
    <cellStyle name="汇总 2 3 2 2" xfId="654"/>
    <cellStyle name="汇总 2 3 3" xfId="655"/>
    <cellStyle name="汇总 2 4" xfId="656"/>
    <cellStyle name="汇总 2 5" xfId="657"/>
    <cellStyle name="汇总 3" xfId="658"/>
    <cellStyle name="汇总 3 2" xfId="659"/>
    <cellStyle name="汇总 3 3" xfId="660"/>
    <cellStyle name="汇总 4" xfId="661"/>
    <cellStyle name="Currency" xfId="662"/>
    <cellStyle name="Currency [0]" xfId="663"/>
    <cellStyle name="计算" xfId="664"/>
    <cellStyle name="计算 2" xfId="665"/>
    <cellStyle name="计算 2 2" xfId="666"/>
    <cellStyle name="计算 2 2 2" xfId="667"/>
    <cellStyle name="计算 2 2 2 2" xfId="668"/>
    <cellStyle name="计算 2 2 3" xfId="669"/>
    <cellStyle name="计算 2 3" xfId="670"/>
    <cellStyle name="计算 2 3 2" xfId="671"/>
    <cellStyle name="计算 2 3 2 2" xfId="672"/>
    <cellStyle name="计算 2 3 3" xfId="673"/>
    <cellStyle name="计算 2 4" xfId="674"/>
    <cellStyle name="计算 2 5" xfId="675"/>
    <cellStyle name="计算 3" xfId="676"/>
    <cellStyle name="计算 3 2" xfId="677"/>
    <cellStyle name="计算 3 3" xfId="678"/>
    <cellStyle name="计算 4" xfId="679"/>
    <cellStyle name="检查单元格" xfId="680"/>
    <cellStyle name="检查单元格 2" xfId="681"/>
    <cellStyle name="检查单元格 2 2" xfId="682"/>
    <cellStyle name="检查单元格 2 2 2" xfId="683"/>
    <cellStyle name="检查单元格 2 2 2 2" xfId="684"/>
    <cellStyle name="检查单元格 2 2 3" xfId="685"/>
    <cellStyle name="检查单元格 2 3" xfId="686"/>
    <cellStyle name="检查单元格 2 3 2" xfId="687"/>
    <cellStyle name="检查单元格 2 3 2 2" xfId="688"/>
    <cellStyle name="检查单元格 2 3 3" xfId="689"/>
    <cellStyle name="检查单元格 2 4" xfId="690"/>
    <cellStyle name="检查单元格 2 5" xfId="691"/>
    <cellStyle name="检查单元格 3" xfId="692"/>
    <cellStyle name="检查单元格 3 2" xfId="693"/>
    <cellStyle name="检查单元格 3 3" xfId="694"/>
    <cellStyle name="检查单元格 4" xfId="695"/>
    <cellStyle name="解释性文本" xfId="696"/>
    <cellStyle name="解释性文本 2" xfId="697"/>
    <cellStyle name="解释性文本 2 2" xfId="698"/>
    <cellStyle name="解释性文本 2 2 2" xfId="699"/>
    <cellStyle name="解释性文本 2 2 2 2" xfId="700"/>
    <cellStyle name="解释性文本 2 2 3" xfId="701"/>
    <cellStyle name="解释性文本 2 3" xfId="702"/>
    <cellStyle name="解释性文本 2 3 2" xfId="703"/>
    <cellStyle name="解释性文本 2 3 2 2" xfId="704"/>
    <cellStyle name="解释性文本 2 3 3" xfId="705"/>
    <cellStyle name="解释性文本 2 4" xfId="706"/>
    <cellStyle name="解释性文本 2 5" xfId="707"/>
    <cellStyle name="解释性文本 3" xfId="708"/>
    <cellStyle name="解释性文本 3 2" xfId="709"/>
    <cellStyle name="解释性文本 3 3" xfId="710"/>
    <cellStyle name="解释性文本 4" xfId="711"/>
    <cellStyle name="警告文本" xfId="712"/>
    <cellStyle name="警告文本 2" xfId="713"/>
    <cellStyle name="警告文本 2 2" xfId="714"/>
    <cellStyle name="警告文本 2 2 2" xfId="715"/>
    <cellStyle name="警告文本 2 2 2 2" xfId="716"/>
    <cellStyle name="警告文本 2 2 3" xfId="717"/>
    <cellStyle name="警告文本 2 3" xfId="718"/>
    <cellStyle name="警告文本 2 3 2" xfId="719"/>
    <cellStyle name="警告文本 2 3 2 2" xfId="720"/>
    <cellStyle name="警告文本 2 3 3" xfId="721"/>
    <cellStyle name="警告文本 2 4" xfId="722"/>
    <cellStyle name="警告文本 2 5" xfId="723"/>
    <cellStyle name="警告文本 3" xfId="724"/>
    <cellStyle name="警告文本 3 2" xfId="725"/>
    <cellStyle name="警告文本 3 3" xfId="726"/>
    <cellStyle name="警告文本 4" xfId="727"/>
    <cellStyle name="链接单元格" xfId="728"/>
    <cellStyle name="链接单元格 2" xfId="729"/>
    <cellStyle name="链接单元格 2 2" xfId="730"/>
    <cellStyle name="链接单元格 2 2 2" xfId="731"/>
    <cellStyle name="链接单元格 2 2 2 2" xfId="732"/>
    <cellStyle name="链接单元格 2 2 3" xfId="733"/>
    <cellStyle name="链接单元格 2 3" xfId="734"/>
    <cellStyle name="链接单元格 2 3 2" xfId="735"/>
    <cellStyle name="链接单元格 2 3 2 2" xfId="736"/>
    <cellStyle name="链接单元格 2 3 3" xfId="737"/>
    <cellStyle name="链接单元格 2 4" xfId="738"/>
    <cellStyle name="链接单元格 2 5" xfId="739"/>
    <cellStyle name="链接单元格 3" xfId="740"/>
    <cellStyle name="链接单元格 3 2" xfId="741"/>
    <cellStyle name="链接单元格 3 3" xfId="742"/>
    <cellStyle name="链接单元格 4" xfId="743"/>
    <cellStyle name="普通_97-917" xfId="744"/>
    <cellStyle name="千分位[0]_laroux" xfId="745"/>
    <cellStyle name="千分位_97-917" xfId="746"/>
    <cellStyle name="千位[0]_1" xfId="747"/>
    <cellStyle name="千位_1" xfId="748"/>
    <cellStyle name="Comma" xfId="749"/>
    <cellStyle name="千位分隔 2" xfId="750"/>
    <cellStyle name="千位分隔 2 2" xfId="751"/>
    <cellStyle name="千位分隔 2 2 2" xfId="752"/>
    <cellStyle name="千位分隔 2 2 2 2" xfId="753"/>
    <cellStyle name="千位分隔 2 2 2 2 2" xfId="754"/>
    <cellStyle name="千位分隔 2 2 2 3" xfId="755"/>
    <cellStyle name="千位分隔 2 2 3" xfId="756"/>
    <cellStyle name="千位分隔 2 2 3 2" xfId="757"/>
    <cellStyle name="千位分隔 2 2 4" xfId="758"/>
    <cellStyle name="千位分隔 2 3" xfId="759"/>
    <cellStyle name="千位分隔 2 3 2" xfId="760"/>
    <cellStyle name="千位分隔 2 3 2 2" xfId="761"/>
    <cellStyle name="千位分隔 2 3 2 2 2" xfId="762"/>
    <cellStyle name="千位分隔 2 3 2 3" xfId="763"/>
    <cellStyle name="千位分隔 2 3 3" xfId="764"/>
    <cellStyle name="千位分隔 2 3 3 2" xfId="765"/>
    <cellStyle name="千位分隔 2 3 4" xfId="766"/>
    <cellStyle name="千位分隔 2 4" xfId="767"/>
    <cellStyle name="千位分隔 2 4 2" xfId="768"/>
    <cellStyle name="千位分隔 2 4 2 2" xfId="769"/>
    <cellStyle name="千位分隔 2 4 3" xfId="770"/>
    <cellStyle name="千位分隔 2 5" xfId="771"/>
    <cellStyle name="千位分隔 2 5 2" xfId="772"/>
    <cellStyle name="千位分隔 2 6" xfId="773"/>
    <cellStyle name="千位分隔 2 7" xfId="774"/>
    <cellStyle name="千位分隔 3" xfId="775"/>
    <cellStyle name="千位分隔 3 2" xfId="776"/>
    <cellStyle name="千位分隔 3 2 2" xfId="777"/>
    <cellStyle name="千位分隔 3 3" xfId="778"/>
    <cellStyle name="千位分隔 3 4" xfId="779"/>
    <cellStyle name="千位分隔 4" xfId="780"/>
    <cellStyle name="千位分隔 5" xfId="781"/>
    <cellStyle name="Comma [0]" xfId="782"/>
    <cellStyle name="强调文字颜色 1" xfId="783"/>
    <cellStyle name="强调文字颜色 1 2" xfId="784"/>
    <cellStyle name="强调文字颜色 1 2 2" xfId="785"/>
    <cellStyle name="强调文字颜色 1 2 2 2" xfId="786"/>
    <cellStyle name="强调文字颜色 1 2 2 2 2" xfId="787"/>
    <cellStyle name="强调文字颜色 1 2 2 3" xfId="788"/>
    <cellStyle name="强调文字颜色 1 2 3" xfId="789"/>
    <cellStyle name="强调文字颜色 1 2 3 2" xfId="790"/>
    <cellStyle name="强调文字颜色 1 2 3 2 2" xfId="791"/>
    <cellStyle name="强调文字颜色 1 2 3 3" xfId="792"/>
    <cellStyle name="强调文字颜色 1 2 4" xfId="793"/>
    <cellStyle name="强调文字颜色 1 2 5" xfId="794"/>
    <cellStyle name="强调文字颜色 1 3" xfId="795"/>
    <cellStyle name="强调文字颜色 1 3 2" xfId="796"/>
    <cellStyle name="强调文字颜色 1 3 3" xfId="797"/>
    <cellStyle name="强调文字颜色 1 4" xfId="798"/>
    <cellStyle name="强调文字颜色 2" xfId="799"/>
    <cellStyle name="强调文字颜色 2 2" xfId="800"/>
    <cellStyle name="强调文字颜色 2 2 2" xfId="801"/>
    <cellStyle name="强调文字颜色 2 2 2 2" xfId="802"/>
    <cellStyle name="强调文字颜色 2 2 2 2 2" xfId="803"/>
    <cellStyle name="强调文字颜色 2 2 2 3" xfId="804"/>
    <cellStyle name="强调文字颜色 2 2 3" xfId="805"/>
    <cellStyle name="强调文字颜色 2 2 3 2" xfId="806"/>
    <cellStyle name="强调文字颜色 2 2 3 2 2" xfId="807"/>
    <cellStyle name="强调文字颜色 2 2 3 3" xfId="808"/>
    <cellStyle name="强调文字颜色 2 2 4" xfId="809"/>
    <cellStyle name="强调文字颜色 2 2 5" xfId="810"/>
    <cellStyle name="强调文字颜色 2 3" xfId="811"/>
    <cellStyle name="强调文字颜色 2 3 2" xfId="812"/>
    <cellStyle name="强调文字颜色 2 3 3" xfId="813"/>
    <cellStyle name="强调文字颜色 2 4" xfId="814"/>
    <cellStyle name="强调文字颜色 3" xfId="815"/>
    <cellStyle name="强调文字颜色 3 2" xfId="816"/>
    <cellStyle name="强调文字颜色 3 2 2" xfId="817"/>
    <cellStyle name="强调文字颜色 3 2 2 2" xfId="818"/>
    <cellStyle name="强调文字颜色 3 2 2 2 2" xfId="819"/>
    <cellStyle name="强调文字颜色 3 2 2 3" xfId="820"/>
    <cellStyle name="强调文字颜色 3 2 3" xfId="821"/>
    <cellStyle name="强调文字颜色 3 2 3 2" xfId="822"/>
    <cellStyle name="强调文字颜色 3 2 3 2 2" xfId="823"/>
    <cellStyle name="强调文字颜色 3 2 3 3" xfId="824"/>
    <cellStyle name="强调文字颜色 3 2 4" xfId="825"/>
    <cellStyle name="强调文字颜色 3 2 5" xfId="826"/>
    <cellStyle name="强调文字颜色 3 3" xfId="827"/>
    <cellStyle name="强调文字颜色 3 3 2" xfId="828"/>
    <cellStyle name="强调文字颜色 3 3 3" xfId="829"/>
    <cellStyle name="强调文字颜色 3 4" xfId="830"/>
    <cellStyle name="强调文字颜色 4" xfId="831"/>
    <cellStyle name="强调文字颜色 4 2" xfId="832"/>
    <cellStyle name="强调文字颜色 4 2 2" xfId="833"/>
    <cellStyle name="强调文字颜色 4 2 2 2" xfId="834"/>
    <cellStyle name="强调文字颜色 4 2 2 2 2" xfId="835"/>
    <cellStyle name="强调文字颜色 4 2 2 3" xfId="836"/>
    <cellStyle name="强调文字颜色 4 2 3" xfId="837"/>
    <cellStyle name="强调文字颜色 4 2 3 2" xfId="838"/>
    <cellStyle name="强调文字颜色 4 2 3 2 2" xfId="839"/>
    <cellStyle name="强调文字颜色 4 2 3 3" xfId="840"/>
    <cellStyle name="强调文字颜色 4 2 4" xfId="841"/>
    <cellStyle name="强调文字颜色 4 2 5" xfId="842"/>
    <cellStyle name="强调文字颜色 4 3" xfId="843"/>
    <cellStyle name="强调文字颜色 4 3 2" xfId="844"/>
    <cellStyle name="强调文字颜色 4 3 3" xfId="845"/>
    <cellStyle name="强调文字颜色 4 4" xfId="846"/>
    <cellStyle name="强调文字颜色 5" xfId="847"/>
    <cellStyle name="强调文字颜色 5 2" xfId="848"/>
    <cellStyle name="强调文字颜色 5 2 2" xfId="849"/>
    <cellStyle name="强调文字颜色 5 2 2 2" xfId="850"/>
    <cellStyle name="强调文字颜色 5 2 2 2 2" xfId="851"/>
    <cellStyle name="强调文字颜色 5 2 2 3" xfId="852"/>
    <cellStyle name="强调文字颜色 5 2 3" xfId="853"/>
    <cellStyle name="强调文字颜色 5 2 3 2" xfId="854"/>
    <cellStyle name="强调文字颜色 5 2 3 2 2" xfId="855"/>
    <cellStyle name="强调文字颜色 5 2 3 3" xfId="856"/>
    <cellStyle name="强调文字颜色 5 2 4" xfId="857"/>
    <cellStyle name="强调文字颜色 5 2 5" xfId="858"/>
    <cellStyle name="强调文字颜色 5 3" xfId="859"/>
    <cellStyle name="强调文字颜色 5 3 2" xfId="860"/>
    <cellStyle name="强调文字颜色 5 3 3" xfId="861"/>
    <cellStyle name="强调文字颜色 5 4" xfId="862"/>
    <cellStyle name="强调文字颜色 6" xfId="863"/>
    <cellStyle name="强调文字颜色 6 2" xfId="864"/>
    <cellStyle name="强调文字颜色 6 2 2" xfId="865"/>
    <cellStyle name="强调文字颜色 6 2 2 2" xfId="866"/>
    <cellStyle name="强调文字颜色 6 2 2 2 2" xfId="867"/>
    <cellStyle name="强调文字颜色 6 2 2 3" xfId="868"/>
    <cellStyle name="强调文字颜色 6 2 3" xfId="869"/>
    <cellStyle name="强调文字颜色 6 2 3 2" xfId="870"/>
    <cellStyle name="强调文字颜色 6 2 3 2 2" xfId="871"/>
    <cellStyle name="强调文字颜色 6 2 3 3" xfId="872"/>
    <cellStyle name="强调文字颜色 6 2 4" xfId="873"/>
    <cellStyle name="强调文字颜色 6 2 5" xfId="874"/>
    <cellStyle name="强调文字颜色 6 3" xfId="875"/>
    <cellStyle name="强调文字颜色 6 3 2" xfId="876"/>
    <cellStyle name="强调文字颜色 6 3 3" xfId="877"/>
    <cellStyle name="强调文字颜色 6 4" xfId="878"/>
    <cellStyle name="适中" xfId="879"/>
    <cellStyle name="适中 2" xfId="880"/>
    <cellStyle name="适中 2 2" xfId="881"/>
    <cellStyle name="适中 2 2 2" xfId="882"/>
    <cellStyle name="适中 2 2 2 2" xfId="883"/>
    <cellStyle name="适中 2 2 3" xfId="884"/>
    <cellStyle name="适中 2 3" xfId="885"/>
    <cellStyle name="适中 2 3 2" xfId="886"/>
    <cellStyle name="适中 2 3 2 2" xfId="887"/>
    <cellStyle name="适中 2 3 3" xfId="888"/>
    <cellStyle name="适中 2 4" xfId="889"/>
    <cellStyle name="适中 2 5" xfId="890"/>
    <cellStyle name="适中 3" xfId="891"/>
    <cellStyle name="适中 3 2" xfId="892"/>
    <cellStyle name="适中 3 3" xfId="893"/>
    <cellStyle name="适中 4" xfId="894"/>
    <cellStyle name="输出" xfId="895"/>
    <cellStyle name="输出 2" xfId="896"/>
    <cellStyle name="输出 2 2" xfId="897"/>
    <cellStyle name="输出 2 2 2" xfId="898"/>
    <cellStyle name="输出 2 2 2 2" xfId="899"/>
    <cellStyle name="输出 2 2 3" xfId="900"/>
    <cellStyle name="输出 2 3" xfId="901"/>
    <cellStyle name="输出 2 3 2" xfId="902"/>
    <cellStyle name="输出 2 3 2 2" xfId="903"/>
    <cellStyle name="输出 2 3 3" xfId="904"/>
    <cellStyle name="输出 2 4" xfId="905"/>
    <cellStyle name="输出 2 5" xfId="906"/>
    <cellStyle name="输出 3" xfId="907"/>
    <cellStyle name="输出 3 2" xfId="908"/>
    <cellStyle name="输出 3 3" xfId="909"/>
    <cellStyle name="输出 4" xfId="910"/>
    <cellStyle name="输入" xfId="911"/>
    <cellStyle name="输入 2" xfId="912"/>
    <cellStyle name="输入 2 2" xfId="913"/>
    <cellStyle name="输入 2 2 2" xfId="914"/>
    <cellStyle name="输入 2 2 2 2" xfId="915"/>
    <cellStyle name="输入 2 2 3" xfId="916"/>
    <cellStyle name="输入 2 3" xfId="917"/>
    <cellStyle name="输入 2 3 2" xfId="918"/>
    <cellStyle name="输入 2 3 2 2" xfId="919"/>
    <cellStyle name="输入 2 3 3" xfId="920"/>
    <cellStyle name="输入 2 4" xfId="921"/>
    <cellStyle name="输入 2 5" xfId="922"/>
    <cellStyle name="输入 3" xfId="923"/>
    <cellStyle name="输入 3 2" xfId="924"/>
    <cellStyle name="输入 3 3" xfId="925"/>
    <cellStyle name="输入 4" xfId="926"/>
    <cellStyle name="未定义" xfId="927"/>
    <cellStyle name="样式 1" xfId="928"/>
    <cellStyle name="Followed Hyperlink" xfId="929"/>
    <cellStyle name="注释" xfId="930"/>
    <cellStyle name="注释 2" xfId="931"/>
    <cellStyle name="注释 2 2" xfId="932"/>
    <cellStyle name="注释 2 2 2" xfId="933"/>
    <cellStyle name="注释 2 2 2 2" xfId="934"/>
    <cellStyle name="注释 2 2 2 2 2" xfId="935"/>
    <cellStyle name="注释 2 2 2 3" xfId="936"/>
    <cellStyle name="注释 2 2 3" xfId="937"/>
    <cellStyle name="注释 2 2 3 2" xfId="938"/>
    <cellStyle name="注释 2 2 4" xfId="939"/>
    <cellStyle name="注释 2 3" xfId="940"/>
    <cellStyle name="注释 2 3 2" xfId="941"/>
    <cellStyle name="注释 2 3 2 2" xfId="942"/>
    <cellStyle name="注释 2 3 2 2 2" xfId="943"/>
    <cellStyle name="注释 2 3 2 3" xfId="944"/>
    <cellStyle name="注释 2 3 3" xfId="945"/>
    <cellStyle name="注释 2 3 3 2" xfId="946"/>
    <cellStyle name="注释 2 3 4" xfId="947"/>
    <cellStyle name="注释 2 4" xfId="948"/>
    <cellStyle name="注释 2 4 2" xfId="949"/>
    <cellStyle name="注释 2 5" xfId="950"/>
    <cellStyle name="注释 2 6" xfId="951"/>
    <cellStyle name="注释 3" xfId="952"/>
    <cellStyle name="注释 3 2" xfId="953"/>
    <cellStyle name="注释 3 2 2" xfId="954"/>
    <cellStyle name="注释 3 3" xfId="955"/>
    <cellStyle name="注释 3 4" xfId="956"/>
    <cellStyle name="注释 4" xfId="957"/>
    <cellStyle name="注释 4 2" xfId="958"/>
    <cellStyle name="注释 4 2 2" xfId="959"/>
    <cellStyle name="注释 4 3" xfId="960"/>
    <cellStyle name="注释 5" xfId="9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7" sqref="F17"/>
    </sheetView>
  </sheetViews>
  <sheetFormatPr defaultColWidth="9.00390625" defaultRowHeight="14.25"/>
  <cols>
    <col min="1" max="1" width="38.625" style="0" customWidth="1"/>
    <col min="2" max="2" width="10.00390625" style="0" customWidth="1"/>
    <col min="3" max="3" width="9.125" style="0" customWidth="1"/>
    <col min="4" max="4" width="7.25390625" style="0" customWidth="1"/>
    <col min="5" max="5" width="8.625" style="0" customWidth="1"/>
    <col min="6" max="6" width="9.50390625" style="0" customWidth="1"/>
    <col min="7" max="7" width="8.75390625" style="0" customWidth="1"/>
    <col min="8" max="8" width="7.75390625" style="0" customWidth="1"/>
    <col min="9" max="9" width="8.00390625" style="0" customWidth="1"/>
    <col min="10" max="10" width="8.75390625" style="0" customWidth="1"/>
    <col min="11" max="11" width="9.875" style="0" customWidth="1"/>
    <col min="13" max="13" width="0" style="0" hidden="1" customWidth="1"/>
  </cols>
  <sheetData>
    <row r="1" spans="1:11" ht="39" customHeight="1">
      <c r="A1" s="195" t="s">
        <v>248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 thickBot="1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  <c r="K2" s="6" t="s">
        <v>31</v>
      </c>
    </row>
    <row r="3" spans="1:11" ht="15" customHeight="1">
      <c r="A3" s="196" t="s">
        <v>0</v>
      </c>
      <c r="B3" s="198" t="s">
        <v>249</v>
      </c>
      <c r="C3" s="198"/>
      <c r="D3" s="198"/>
      <c r="E3" s="198" t="s">
        <v>250</v>
      </c>
      <c r="F3" s="198"/>
      <c r="G3" s="198"/>
      <c r="H3" s="198" t="s">
        <v>77</v>
      </c>
      <c r="I3" s="198"/>
      <c r="J3" s="198"/>
      <c r="K3" s="199"/>
    </row>
    <row r="4" spans="1:11" ht="15" customHeight="1">
      <c r="A4" s="197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7" t="s">
        <v>7</v>
      </c>
    </row>
    <row r="5" spans="1:11" ht="15" customHeight="1">
      <c r="A5" s="9" t="s">
        <v>98</v>
      </c>
      <c r="B5" s="19">
        <f aca="true" t="shared" si="0" ref="B5:G5">B6+B21</f>
        <v>67784</v>
      </c>
      <c r="C5" s="19">
        <f t="shared" si="0"/>
        <v>34006</v>
      </c>
      <c r="D5" s="19">
        <f t="shared" si="0"/>
        <v>33778</v>
      </c>
      <c r="E5" s="19">
        <f t="shared" si="0"/>
        <v>67635</v>
      </c>
      <c r="F5" s="19">
        <f t="shared" si="0"/>
        <v>34883</v>
      </c>
      <c r="G5" s="19">
        <f t="shared" si="0"/>
        <v>32752</v>
      </c>
      <c r="H5" s="19">
        <f>B5-E5</f>
        <v>149</v>
      </c>
      <c r="I5" s="20">
        <f>H5/E5*100</f>
        <v>0.22030014045982108</v>
      </c>
      <c r="J5" s="19">
        <f>C5-F5</f>
        <v>-877</v>
      </c>
      <c r="K5" s="21">
        <f>J5/F5*100</f>
        <v>-2.5141186251182526</v>
      </c>
    </row>
    <row r="6" spans="1:11" ht="15" customHeight="1">
      <c r="A6" s="8" t="s">
        <v>8</v>
      </c>
      <c r="B6" s="19">
        <f aca="true" t="shared" si="1" ref="B6:G6">SUM(B7:B20)</f>
        <v>49422</v>
      </c>
      <c r="C6" s="19">
        <f t="shared" si="1"/>
        <v>15942</v>
      </c>
      <c r="D6" s="19">
        <f t="shared" si="1"/>
        <v>33480</v>
      </c>
      <c r="E6" s="19">
        <f t="shared" si="1"/>
        <v>48500</v>
      </c>
      <c r="F6" s="19">
        <f t="shared" si="1"/>
        <v>16071</v>
      </c>
      <c r="G6" s="19">
        <f t="shared" si="1"/>
        <v>32429</v>
      </c>
      <c r="H6" s="19">
        <f aca="true" t="shared" si="2" ref="H6:H64">B6-E6</f>
        <v>922</v>
      </c>
      <c r="I6" s="20">
        <f aca="true" t="shared" si="3" ref="I6:I64">H6/E6*100</f>
        <v>1.9010309278350517</v>
      </c>
      <c r="J6" s="19">
        <f aca="true" t="shared" si="4" ref="J6:J64">C6-F6</f>
        <v>-129</v>
      </c>
      <c r="K6" s="21">
        <f aca="true" t="shared" si="5" ref="K6:K64">J6/F6*100</f>
        <v>-0.8026880716819115</v>
      </c>
    </row>
    <row r="7" spans="1:13" ht="15" customHeight="1">
      <c r="A7" s="8" t="s">
        <v>101</v>
      </c>
      <c r="B7" s="19">
        <f>SUM(C7:D7)</f>
        <v>27146</v>
      </c>
      <c r="C7" s="78">
        <v>1806</v>
      </c>
      <c r="D7" s="76">
        <v>25340</v>
      </c>
      <c r="E7" s="19">
        <f>SUM(F7:G7)</f>
        <v>25491</v>
      </c>
      <c r="F7" s="155">
        <v>1666</v>
      </c>
      <c r="G7" s="155">
        <v>23825</v>
      </c>
      <c r="H7" s="19">
        <f t="shared" si="2"/>
        <v>1655</v>
      </c>
      <c r="I7" s="20">
        <f t="shared" si="3"/>
        <v>6.492487544623593</v>
      </c>
      <c r="J7" s="19">
        <f t="shared" si="4"/>
        <v>140</v>
      </c>
      <c r="K7" s="21">
        <f t="shared" si="5"/>
        <v>8.403361344537815</v>
      </c>
      <c r="M7">
        <v>22796</v>
      </c>
    </row>
    <row r="8" spans="1:13" ht="15" customHeight="1">
      <c r="A8" s="8" t="s">
        <v>74</v>
      </c>
      <c r="B8" s="19">
        <f aca="true" t="shared" si="6" ref="B8:B29">SUM(C8:D8)</f>
        <v>2379</v>
      </c>
      <c r="C8" s="19">
        <v>508</v>
      </c>
      <c r="D8" s="19">
        <v>1871</v>
      </c>
      <c r="E8" s="19">
        <f aca="true" t="shared" si="7" ref="E8:E20">SUM(F8:G8)</f>
        <v>2800</v>
      </c>
      <c r="F8" s="156">
        <v>600</v>
      </c>
      <c r="G8" s="156">
        <v>2200</v>
      </c>
      <c r="H8" s="19">
        <f t="shared" si="2"/>
        <v>-421</v>
      </c>
      <c r="I8" s="20">
        <f t="shared" si="3"/>
        <v>-15.035714285714285</v>
      </c>
      <c r="J8" s="19">
        <f t="shared" si="4"/>
        <v>-92</v>
      </c>
      <c r="K8" s="21">
        <f t="shared" si="5"/>
        <v>-15.333333333333332</v>
      </c>
      <c r="M8">
        <v>3942</v>
      </c>
    </row>
    <row r="9" spans="1:13" ht="15" customHeight="1">
      <c r="A9" s="8" t="s">
        <v>75</v>
      </c>
      <c r="B9" s="19">
        <f t="shared" si="6"/>
        <v>3267</v>
      </c>
      <c r="C9" s="19">
        <v>1076</v>
      </c>
      <c r="D9" s="19">
        <v>2191</v>
      </c>
      <c r="E9" s="19">
        <f t="shared" si="7"/>
        <v>3480</v>
      </c>
      <c r="F9" s="156">
        <v>1180</v>
      </c>
      <c r="G9" s="156">
        <v>2300</v>
      </c>
      <c r="H9" s="19">
        <f t="shared" si="2"/>
        <v>-213</v>
      </c>
      <c r="I9" s="20">
        <f t="shared" si="3"/>
        <v>-6.120689655172414</v>
      </c>
      <c r="J9" s="19">
        <f t="shared" si="4"/>
        <v>-104</v>
      </c>
      <c r="K9" s="21">
        <f t="shared" si="5"/>
        <v>-8.813559322033898</v>
      </c>
      <c r="M9">
        <v>2630</v>
      </c>
    </row>
    <row r="10" spans="1:13" ht="15" customHeight="1">
      <c r="A10" s="8" t="s">
        <v>9</v>
      </c>
      <c r="B10" s="19">
        <f t="shared" si="6"/>
        <v>617</v>
      </c>
      <c r="C10" s="78">
        <v>309</v>
      </c>
      <c r="D10" s="76">
        <v>308</v>
      </c>
      <c r="E10" s="19">
        <f t="shared" si="7"/>
        <v>600</v>
      </c>
      <c r="F10" s="155">
        <v>300</v>
      </c>
      <c r="G10" s="155">
        <v>300</v>
      </c>
      <c r="H10" s="19">
        <f t="shared" si="2"/>
        <v>17</v>
      </c>
      <c r="I10" s="20">
        <f t="shared" si="3"/>
        <v>2.833333333333333</v>
      </c>
      <c r="J10" s="19">
        <f t="shared" si="4"/>
        <v>9</v>
      </c>
      <c r="K10" s="21">
        <f t="shared" si="5"/>
        <v>3</v>
      </c>
      <c r="M10">
        <v>898</v>
      </c>
    </row>
    <row r="11" spans="1:13" ht="15" customHeight="1">
      <c r="A11" s="8" t="s">
        <v>10</v>
      </c>
      <c r="B11" s="19">
        <f t="shared" si="6"/>
        <v>1881</v>
      </c>
      <c r="C11" s="78">
        <v>1881</v>
      </c>
      <c r="D11" s="78"/>
      <c r="E11" s="19">
        <f t="shared" si="7"/>
        <v>1750</v>
      </c>
      <c r="F11" s="157">
        <v>1750</v>
      </c>
      <c r="G11" s="156"/>
      <c r="H11" s="19">
        <f t="shared" si="2"/>
        <v>131</v>
      </c>
      <c r="I11" s="20">
        <f t="shared" si="3"/>
        <v>7.485714285714286</v>
      </c>
      <c r="J11" s="19">
        <f t="shared" si="4"/>
        <v>131</v>
      </c>
      <c r="K11" s="21">
        <f t="shared" si="5"/>
        <v>7.485714285714286</v>
      </c>
      <c r="M11">
        <v>1585</v>
      </c>
    </row>
    <row r="12" spans="1:13" ht="15" customHeight="1">
      <c r="A12" s="8" t="s">
        <v>11</v>
      </c>
      <c r="B12" s="19">
        <f t="shared" si="6"/>
        <v>988</v>
      </c>
      <c r="C12" s="19">
        <v>429</v>
      </c>
      <c r="D12" s="19">
        <v>559</v>
      </c>
      <c r="E12" s="19">
        <f t="shared" si="7"/>
        <v>1100</v>
      </c>
      <c r="F12" s="155">
        <v>494</v>
      </c>
      <c r="G12" s="155">
        <v>606</v>
      </c>
      <c r="H12" s="19">
        <f t="shared" si="2"/>
        <v>-112</v>
      </c>
      <c r="I12" s="20">
        <f t="shared" si="3"/>
        <v>-10.181818181818182</v>
      </c>
      <c r="J12" s="19">
        <f t="shared" si="4"/>
        <v>-65</v>
      </c>
      <c r="K12" s="21">
        <f t="shared" si="5"/>
        <v>-13.157894736842104</v>
      </c>
      <c r="M12">
        <v>932</v>
      </c>
    </row>
    <row r="13" spans="1:13" ht="15" customHeight="1">
      <c r="A13" s="8" t="s">
        <v>12</v>
      </c>
      <c r="B13" s="19">
        <f t="shared" si="6"/>
        <v>1700</v>
      </c>
      <c r="C13" s="19">
        <v>306</v>
      </c>
      <c r="D13" s="19">
        <v>1394</v>
      </c>
      <c r="E13" s="19">
        <f t="shared" si="7"/>
        <v>1600</v>
      </c>
      <c r="F13" s="156">
        <v>100</v>
      </c>
      <c r="G13" s="156">
        <v>1500</v>
      </c>
      <c r="H13" s="19">
        <f t="shared" si="2"/>
        <v>100</v>
      </c>
      <c r="I13" s="20">
        <f t="shared" si="3"/>
        <v>6.25</v>
      </c>
      <c r="J13" s="19">
        <f t="shared" si="4"/>
        <v>206</v>
      </c>
      <c r="K13" s="21">
        <f t="shared" si="5"/>
        <v>206</v>
      </c>
      <c r="M13">
        <v>1167</v>
      </c>
    </row>
    <row r="14" spans="1:13" ht="15" customHeight="1">
      <c r="A14" s="8" t="s">
        <v>13</v>
      </c>
      <c r="B14" s="19">
        <f t="shared" si="6"/>
        <v>902</v>
      </c>
      <c r="C14" s="19">
        <v>157</v>
      </c>
      <c r="D14" s="19">
        <v>745</v>
      </c>
      <c r="E14" s="19">
        <f t="shared" si="7"/>
        <v>905</v>
      </c>
      <c r="F14" s="158">
        <v>185</v>
      </c>
      <c r="G14" s="155">
        <v>720</v>
      </c>
      <c r="H14" s="19">
        <f t="shared" si="2"/>
        <v>-3</v>
      </c>
      <c r="I14" s="20">
        <f t="shared" si="3"/>
        <v>-0.3314917127071823</v>
      </c>
      <c r="J14" s="19">
        <f t="shared" si="4"/>
        <v>-28</v>
      </c>
      <c r="K14" s="21">
        <f t="shared" si="5"/>
        <v>-15.135135135135137</v>
      </c>
      <c r="M14">
        <v>1218</v>
      </c>
    </row>
    <row r="15" spans="1:13" ht="15" customHeight="1">
      <c r="A15" s="8" t="s">
        <v>14</v>
      </c>
      <c r="B15" s="19">
        <f t="shared" si="6"/>
        <v>386</v>
      </c>
      <c r="C15" s="19">
        <v>150</v>
      </c>
      <c r="D15" s="19">
        <v>236</v>
      </c>
      <c r="E15" s="19">
        <f t="shared" si="7"/>
        <v>426</v>
      </c>
      <c r="F15" s="155">
        <v>186</v>
      </c>
      <c r="G15" s="155">
        <v>240</v>
      </c>
      <c r="H15" s="19">
        <f t="shared" si="2"/>
        <v>-40</v>
      </c>
      <c r="I15" s="20">
        <f t="shared" si="3"/>
        <v>-9.389671361502346</v>
      </c>
      <c r="J15" s="19">
        <f t="shared" si="4"/>
        <v>-36</v>
      </c>
      <c r="K15" s="21">
        <f t="shared" si="5"/>
        <v>-19.35483870967742</v>
      </c>
      <c r="M15">
        <v>726</v>
      </c>
    </row>
    <row r="16" spans="1:13" ht="15" customHeight="1">
      <c r="A16" s="8" t="s">
        <v>15</v>
      </c>
      <c r="B16" s="19">
        <f t="shared" si="6"/>
        <v>8579</v>
      </c>
      <c r="C16" s="19">
        <v>8571</v>
      </c>
      <c r="D16" s="19">
        <v>8</v>
      </c>
      <c r="E16" s="19">
        <f t="shared" si="7"/>
        <v>8408</v>
      </c>
      <c r="F16" s="155">
        <v>8400</v>
      </c>
      <c r="G16" s="155">
        <v>8</v>
      </c>
      <c r="H16" s="19">
        <f t="shared" si="2"/>
        <v>171</v>
      </c>
      <c r="I16" s="20">
        <f t="shared" si="3"/>
        <v>2.0337773549000953</v>
      </c>
      <c r="J16" s="19">
        <f t="shared" si="4"/>
        <v>171</v>
      </c>
      <c r="K16" s="21">
        <f t="shared" si="5"/>
        <v>2.035714285714286</v>
      </c>
      <c r="M16">
        <v>4857</v>
      </c>
    </row>
    <row r="17" spans="1:13" ht="15" customHeight="1">
      <c r="A17" s="8" t="s">
        <v>16</v>
      </c>
      <c r="B17" s="19">
        <f t="shared" si="6"/>
        <v>496</v>
      </c>
      <c r="C17" s="19">
        <v>396</v>
      </c>
      <c r="D17" s="19">
        <v>100</v>
      </c>
      <c r="E17" s="19">
        <f t="shared" si="7"/>
        <v>848</v>
      </c>
      <c r="F17" s="155">
        <v>848</v>
      </c>
      <c r="G17" s="155"/>
      <c r="H17" s="19">
        <f t="shared" si="2"/>
        <v>-352</v>
      </c>
      <c r="I17" s="20">
        <f t="shared" si="3"/>
        <v>-41.509433962264154</v>
      </c>
      <c r="J17" s="19">
        <f t="shared" si="4"/>
        <v>-452</v>
      </c>
      <c r="K17" s="21"/>
      <c r="M17">
        <v>1691</v>
      </c>
    </row>
    <row r="18" spans="1:13" ht="15" customHeight="1">
      <c r="A18" s="8" t="s">
        <v>17</v>
      </c>
      <c r="B18" s="19">
        <f t="shared" si="6"/>
        <v>1029</v>
      </c>
      <c r="C18" s="19">
        <v>301</v>
      </c>
      <c r="D18" s="19">
        <v>728</v>
      </c>
      <c r="E18" s="19">
        <f t="shared" si="7"/>
        <v>1030</v>
      </c>
      <c r="F18" s="155">
        <v>300</v>
      </c>
      <c r="G18" s="155">
        <v>730</v>
      </c>
      <c r="H18" s="19">
        <f t="shared" si="2"/>
        <v>-1</v>
      </c>
      <c r="I18" s="20">
        <f t="shared" si="3"/>
        <v>-0.0970873786407767</v>
      </c>
      <c r="J18" s="19">
        <f t="shared" si="4"/>
        <v>1</v>
      </c>
      <c r="K18" s="21">
        <f t="shared" si="5"/>
        <v>0.33333333333333337</v>
      </c>
      <c r="M18">
        <v>1682</v>
      </c>
    </row>
    <row r="19" spans="1:13" ht="15" customHeight="1">
      <c r="A19" s="8" t="s">
        <v>253</v>
      </c>
      <c r="B19" s="19">
        <f t="shared" si="6"/>
        <v>40</v>
      </c>
      <c r="C19" s="19">
        <v>40</v>
      </c>
      <c r="D19" s="19"/>
      <c r="E19" s="19">
        <f t="shared" si="7"/>
        <v>50</v>
      </c>
      <c r="F19" s="155">
        <v>50</v>
      </c>
      <c r="G19" s="155"/>
      <c r="H19" s="19">
        <f t="shared" si="2"/>
        <v>-10</v>
      </c>
      <c r="I19" s="20">
        <f t="shared" si="3"/>
        <v>-20</v>
      </c>
      <c r="J19" s="19">
        <f t="shared" si="4"/>
        <v>-10</v>
      </c>
      <c r="K19" s="21">
        <f t="shared" si="5"/>
        <v>-20</v>
      </c>
      <c r="M19">
        <v>23</v>
      </c>
    </row>
    <row r="20" spans="1:11" ht="15" customHeight="1">
      <c r="A20" s="8" t="s">
        <v>256</v>
      </c>
      <c r="B20" s="19">
        <f t="shared" si="6"/>
        <v>12</v>
      </c>
      <c r="C20" s="19">
        <v>12</v>
      </c>
      <c r="D20" s="19"/>
      <c r="E20" s="19">
        <f t="shared" si="7"/>
        <v>12</v>
      </c>
      <c r="F20" s="155">
        <v>12</v>
      </c>
      <c r="G20" s="155"/>
      <c r="H20" s="19">
        <f t="shared" si="2"/>
        <v>0</v>
      </c>
      <c r="I20" s="20">
        <f t="shared" si="3"/>
        <v>0</v>
      </c>
      <c r="J20" s="19"/>
      <c r="K20" s="21"/>
    </row>
    <row r="21" spans="1:11" ht="15" customHeight="1">
      <c r="A21" s="8" t="s">
        <v>18</v>
      </c>
      <c r="B21" s="19">
        <f aca="true" t="shared" si="8" ref="B21:G21">B22+B26+B27+B28+B29</f>
        <v>18362</v>
      </c>
      <c r="C21" s="19">
        <f t="shared" si="8"/>
        <v>18064</v>
      </c>
      <c r="D21" s="19">
        <f t="shared" si="8"/>
        <v>298</v>
      </c>
      <c r="E21" s="19">
        <f t="shared" si="8"/>
        <v>19135</v>
      </c>
      <c r="F21" s="19">
        <f t="shared" si="8"/>
        <v>18812</v>
      </c>
      <c r="G21" s="19">
        <f t="shared" si="8"/>
        <v>323</v>
      </c>
      <c r="H21" s="19">
        <f t="shared" si="2"/>
        <v>-773</v>
      </c>
      <c r="I21" s="20">
        <f t="shared" si="3"/>
        <v>-4.039717794617194</v>
      </c>
      <c r="J21" s="19">
        <f t="shared" si="4"/>
        <v>-748</v>
      </c>
      <c r="K21" s="21">
        <f t="shared" si="5"/>
        <v>-3.976185413565809</v>
      </c>
    </row>
    <row r="22" spans="1:13" ht="15" customHeight="1">
      <c r="A22" s="8" t="s">
        <v>19</v>
      </c>
      <c r="B22" s="19">
        <f>SUM(B23:B25)</f>
        <v>2577</v>
      </c>
      <c r="C22" s="19">
        <f>SUM(C23:C25)</f>
        <v>2577</v>
      </c>
      <c r="D22" s="19">
        <f>SUM(D23:D23)</f>
        <v>0</v>
      </c>
      <c r="E22" s="19">
        <f>SUM(E23:E25)</f>
        <v>2400</v>
      </c>
      <c r="F22" s="19">
        <f>SUM(F23:F25)</f>
        <v>2400</v>
      </c>
      <c r="G22" s="19">
        <f>SUM(G23:G23)</f>
        <v>0</v>
      </c>
      <c r="H22" s="19">
        <f t="shared" si="2"/>
        <v>177</v>
      </c>
      <c r="I22" s="20">
        <f t="shared" si="3"/>
        <v>7.375</v>
      </c>
      <c r="J22" s="19">
        <f t="shared" si="4"/>
        <v>177</v>
      </c>
      <c r="K22" s="21">
        <f t="shared" si="5"/>
        <v>7.375</v>
      </c>
      <c r="M22">
        <v>1343</v>
      </c>
    </row>
    <row r="23" spans="1:13" ht="15" customHeight="1">
      <c r="A23" s="77" t="s">
        <v>251</v>
      </c>
      <c r="B23" s="19">
        <f>SUM(C23:D23)</f>
        <v>1616</v>
      </c>
      <c r="C23" s="19">
        <v>1616</v>
      </c>
      <c r="D23" s="19"/>
      <c r="E23" s="19">
        <f aca="true" t="shared" si="9" ref="E23:E29">SUM(F23:G23)</f>
        <v>1500</v>
      </c>
      <c r="F23" s="159">
        <v>1500</v>
      </c>
      <c r="G23" s="159"/>
      <c r="H23" s="19">
        <f t="shared" si="2"/>
        <v>116</v>
      </c>
      <c r="I23" s="20">
        <f t="shared" si="3"/>
        <v>7.733333333333333</v>
      </c>
      <c r="J23" s="19">
        <f t="shared" si="4"/>
        <v>116</v>
      </c>
      <c r="K23" s="21">
        <f t="shared" si="5"/>
        <v>7.733333333333333</v>
      </c>
      <c r="M23">
        <v>802</v>
      </c>
    </row>
    <row r="24" spans="1:13" ht="15" customHeight="1">
      <c r="A24" s="77" t="s">
        <v>96</v>
      </c>
      <c r="B24" s="25">
        <f>C24+D24</f>
        <v>937</v>
      </c>
      <c r="C24" s="78">
        <v>937</v>
      </c>
      <c r="D24" s="19"/>
      <c r="E24" s="19">
        <f t="shared" si="9"/>
        <v>900</v>
      </c>
      <c r="F24" s="160">
        <v>900</v>
      </c>
      <c r="G24" s="160"/>
      <c r="H24" s="19">
        <f t="shared" si="2"/>
        <v>37</v>
      </c>
      <c r="I24" s="20">
        <f t="shared" si="3"/>
        <v>4.111111111111112</v>
      </c>
      <c r="J24" s="19">
        <f t="shared" si="4"/>
        <v>37</v>
      </c>
      <c r="K24" s="21">
        <f t="shared" si="5"/>
        <v>4.111111111111112</v>
      </c>
      <c r="M24">
        <v>16</v>
      </c>
    </row>
    <row r="25" spans="1:13" ht="15" customHeight="1">
      <c r="A25" s="77" t="s">
        <v>102</v>
      </c>
      <c r="B25" s="25">
        <f>C25+D25</f>
        <v>24</v>
      </c>
      <c r="C25" s="78">
        <v>24</v>
      </c>
      <c r="D25" s="19"/>
      <c r="E25" s="19">
        <f t="shared" si="9"/>
        <v>0</v>
      </c>
      <c r="F25" s="160"/>
      <c r="G25" s="159"/>
      <c r="H25" s="19">
        <f t="shared" si="2"/>
        <v>24</v>
      </c>
      <c r="I25" s="20"/>
      <c r="J25" s="19">
        <f t="shared" si="4"/>
        <v>24</v>
      </c>
      <c r="K25" s="21"/>
      <c r="M25">
        <v>737</v>
      </c>
    </row>
    <row r="26" spans="1:13" ht="15" customHeight="1">
      <c r="A26" s="8" t="s">
        <v>20</v>
      </c>
      <c r="B26" s="19">
        <f t="shared" si="6"/>
        <v>933</v>
      </c>
      <c r="C26" s="19">
        <v>933</v>
      </c>
      <c r="D26" s="19"/>
      <c r="E26" s="19">
        <f t="shared" si="9"/>
        <v>800</v>
      </c>
      <c r="F26" s="160">
        <v>800</v>
      </c>
      <c r="G26" s="159"/>
      <c r="H26" s="19">
        <f t="shared" si="2"/>
        <v>133</v>
      </c>
      <c r="I26" s="20">
        <f t="shared" si="3"/>
        <v>16.625</v>
      </c>
      <c r="J26" s="19">
        <f t="shared" si="4"/>
        <v>133</v>
      </c>
      <c r="K26" s="21">
        <f t="shared" si="5"/>
        <v>16.625</v>
      </c>
      <c r="M26">
        <v>1616</v>
      </c>
    </row>
    <row r="27" spans="1:13" ht="15" customHeight="1">
      <c r="A27" s="8" t="s">
        <v>21</v>
      </c>
      <c r="B27" s="19">
        <f t="shared" si="6"/>
        <v>1602</v>
      </c>
      <c r="C27" s="19">
        <v>1541</v>
      </c>
      <c r="D27" s="19">
        <v>61</v>
      </c>
      <c r="E27" s="19">
        <f t="shared" si="9"/>
        <v>1600</v>
      </c>
      <c r="F27" s="160">
        <v>1507</v>
      </c>
      <c r="G27" s="159">
        <v>93</v>
      </c>
      <c r="H27" s="19">
        <f t="shared" si="2"/>
        <v>2</v>
      </c>
      <c r="I27" s="20">
        <f t="shared" si="3"/>
        <v>0.125</v>
      </c>
      <c r="J27" s="19">
        <f t="shared" si="4"/>
        <v>34</v>
      </c>
      <c r="K27" s="21">
        <f t="shared" si="5"/>
        <v>2.2561380225613803</v>
      </c>
      <c r="M27">
        <v>8032</v>
      </c>
    </row>
    <row r="28" spans="1:13" ht="15" customHeight="1">
      <c r="A28" s="8" t="s">
        <v>138</v>
      </c>
      <c r="B28" s="19">
        <f t="shared" si="6"/>
        <v>13135</v>
      </c>
      <c r="C28" s="78">
        <v>12898</v>
      </c>
      <c r="D28" s="76">
        <v>237</v>
      </c>
      <c r="E28" s="19">
        <f t="shared" si="9"/>
        <v>14220</v>
      </c>
      <c r="F28" s="160">
        <v>13990</v>
      </c>
      <c r="G28" s="159">
        <v>230</v>
      </c>
      <c r="H28" s="19">
        <f t="shared" si="2"/>
        <v>-1085</v>
      </c>
      <c r="I28" s="20">
        <f t="shared" si="3"/>
        <v>-7.630098452883264</v>
      </c>
      <c r="J28" s="19">
        <f t="shared" si="4"/>
        <v>-1092</v>
      </c>
      <c r="K28" s="21">
        <f t="shared" si="5"/>
        <v>-7.8055754110078635</v>
      </c>
      <c r="M28">
        <v>10</v>
      </c>
    </row>
    <row r="29" spans="1:13" ht="15" customHeight="1">
      <c r="A29" s="71" t="s">
        <v>225</v>
      </c>
      <c r="B29" s="19">
        <f t="shared" si="6"/>
        <v>115</v>
      </c>
      <c r="C29" s="78">
        <v>115</v>
      </c>
      <c r="D29" s="76"/>
      <c r="E29" s="19">
        <f t="shared" si="9"/>
        <v>115</v>
      </c>
      <c r="F29" s="161">
        <v>115</v>
      </c>
      <c r="G29" s="161"/>
      <c r="H29" s="19"/>
      <c r="I29" s="20"/>
      <c r="J29" s="19">
        <f t="shared" si="4"/>
        <v>0</v>
      </c>
      <c r="K29" s="21"/>
      <c r="M29">
        <v>215</v>
      </c>
    </row>
    <row r="30" spans="1:11" ht="15" customHeight="1">
      <c r="A30" s="10" t="s">
        <v>22</v>
      </c>
      <c r="B30" s="19">
        <f aca="true" t="shared" si="10" ref="B30:G30">B31+B36+B59</f>
        <v>227282</v>
      </c>
      <c r="C30" s="19">
        <f t="shared" si="10"/>
        <v>216018</v>
      </c>
      <c r="D30" s="19">
        <f t="shared" si="10"/>
        <v>11264</v>
      </c>
      <c r="E30" s="19">
        <f t="shared" si="10"/>
        <v>218713</v>
      </c>
      <c r="F30" s="19">
        <f t="shared" si="10"/>
        <v>210650</v>
      </c>
      <c r="G30" s="19">
        <f t="shared" si="10"/>
        <v>8063</v>
      </c>
      <c r="H30" s="19">
        <f t="shared" si="2"/>
        <v>8569</v>
      </c>
      <c r="I30" s="20">
        <f t="shared" si="3"/>
        <v>3.917919831011417</v>
      </c>
      <c r="J30" s="19">
        <f t="shared" si="4"/>
        <v>5368</v>
      </c>
      <c r="K30" s="21">
        <f t="shared" si="5"/>
        <v>2.5483028720626635</v>
      </c>
    </row>
    <row r="31" spans="1:11" ht="15" customHeight="1">
      <c r="A31" s="120" t="s">
        <v>23</v>
      </c>
      <c r="B31" s="19">
        <f aca="true" t="shared" si="11" ref="B31:G31">SUM(B32:B35)</f>
        <v>4984</v>
      </c>
      <c r="C31" s="19">
        <f t="shared" si="11"/>
        <v>4351</v>
      </c>
      <c r="D31" s="19">
        <f t="shared" si="11"/>
        <v>633</v>
      </c>
      <c r="E31" s="19">
        <f t="shared" si="11"/>
        <v>4984</v>
      </c>
      <c r="F31" s="19">
        <f t="shared" si="11"/>
        <v>4351</v>
      </c>
      <c r="G31" s="19">
        <f t="shared" si="11"/>
        <v>633</v>
      </c>
      <c r="H31" s="19">
        <f t="shared" si="2"/>
        <v>0</v>
      </c>
      <c r="I31" s="20">
        <f t="shared" si="3"/>
        <v>0</v>
      </c>
      <c r="J31" s="19">
        <f t="shared" si="4"/>
        <v>0</v>
      </c>
      <c r="K31" s="21">
        <f t="shared" si="5"/>
        <v>0</v>
      </c>
    </row>
    <row r="32" spans="1:11" ht="15" customHeight="1">
      <c r="A32" s="8" t="s">
        <v>24</v>
      </c>
      <c r="B32" s="19">
        <f>SUM(C32:D32)</f>
        <v>1174</v>
      </c>
      <c r="C32" s="19">
        <v>1174</v>
      </c>
      <c r="D32" s="19"/>
      <c r="E32" s="19">
        <f>SUM(F32:G32)</f>
        <v>1174</v>
      </c>
      <c r="F32" s="19">
        <v>1174</v>
      </c>
      <c r="G32" s="19"/>
      <c r="H32" s="19"/>
      <c r="I32" s="20"/>
      <c r="J32" s="19"/>
      <c r="K32" s="21"/>
    </row>
    <row r="33" spans="1:11" ht="15" customHeight="1">
      <c r="A33" s="8" t="s">
        <v>254</v>
      </c>
      <c r="B33" s="19">
        <f>SUM(C33:D33)</f>
        <v>2833</v>
      </c>
      <c r="C33" s="19">
        <v>2833</v>
      </c>
      <c r="D33" s="19"/>
      <c r="E33" s="19">
        <f>SUM(F33:G33)</f>
        <v>2833</v>
      </c>
      <c r="F33" s="19">
        <v>2833</v>
      </c>
      <c r="G33" s="19"/>
      <c r="H33" s="19">
        <f t="shared" si="2"/>
        <v>0</v>
      </c>
      <c r="I33" s="20">
        <f t="shared" si="3"/>
        <v>0</v>
      </c>
      <c r="J33" s="19">
        <f t="shared" si="4"/>
        <v>0</v>
      </c>
      <c r="K33" s="21">
        <f t="shared" si="5"/>
        <v>0</v>
      </c>
    </row>
    <row r="34" spans="1:11" ht="15" customHeight="1">
      <c r="A34" s="8" t="s">
        <v>255</v>
      </c>
      <c r="B34" s="19">
        <f>SUM(C34:D34)</f>
        <v>2</v>
      </c>
      <c r="C34" s="19">
        <v>2</v>
      </c>
      <c r="D34" s="19"/>
      <c r="E34" s="19">
        <f>SUM(F34:G34)</f>
        <v>2</v>
      </c>
      <c r="F34" s="19">
        <v>2</v>
      </c>
      <c r="G34" s="19"/>
      <c r="H34" s="19">
        <f t="shared" si="2"/>
        <v>0</v>
      </c>
      <c r="I34" s="20">
        <f t="shared" si="3"/>
        <v>0</v>
      </c>
      <c r="J34" s="19">
        <f t="shared" si="4"/>
        <v>0</v>
      </c>
      <c r="K34" s="21">
        <f t="shared" si="5"/>
        <v>0</v>
      </c>
    </row>
    <row r="35" spans="1:11" ht="15" customHeight="1">
      <c r="A35" s="162" t="s">
        <v>224</v>
      </c>
      <c r="B35" s="19">
        <f>SUM(C35:D35)</f>
        <v>975</v>
      </c>
      <c r="C35" s="19">
        <v>342</v>
      </c>
      <c r="D35" s="19">
        <v>633</v>
      </c>
      <c r="E35" s="19">
        <f>SUM(F35:G35)</f>
        <v>975</v>
      </c>
      <c r="F35" s="19">
        <v>342</v>
      </c>
      <c r="G35" s="19">
        <v>633</v>
      </c>
      <c r="H35" s="19">
        <f t="shared" si="2"/>
        <v>0</v>
      </c>
      <c r="I35" s="20">
        <f t="shared" si="3"/>
        <v>0</v>
      </c>
      <c r="J35" s="19">
        <f t="shared" si="4"/>
        <v>0</v>
      </c>
      <c r="K35" s="21">
        <f t="shared" si="5"/>
        <v>0</v>
      </c>
    </row>
    <row r="36" spans="1:11" ht="15" customHeight="1">
      <c r="A36" s="120" t="s">
        <v>56</v>
      </c>
      <c r="B36" s="19">
        <f aca="true" t="shared" si="12" ref="B36:G36">SUM(B37:B58)</f>
        <v>192511</v>
      </c>
      <c r="C36" s="19">
        <f t="shared" si="12"/>
        <v>181880</v>
      </c>
      <c r="D36" s="19">
        <f t="shared" si="12"/>
        <v>10631</v>
      </c>
      <c r="E36" s="19">
        <f t="shared" si="12"/>
        <v>174239</v>
      </c>
      <c r="F36" s="19">
        <f t="shared" si="12"/>
        <v>166809</v>
      </c>
      <c r="G36" s="19">
        <f t="shared" si="12"/>
        <v>7430</v>
      </c>
      <c r="H36" s="19">
        <f t="shared" si="2"/>
        <v>18272</v>
      </c>
      <c r="I36" s="20">
        <f t="shared" si="3"/>
        <v>10.486745217775583</v>
      </c>
      <c r="J36" s="19">
        <f t="shared" si="4"/>
        <v>15071</v>
      </c>
      <c r="K36" s="21">
        <f t="shared" si="5"/>
        <v>9.034884208885611</v>
      </c>
    </row>
    <row r="37" spans="1:11" ht="15" customHeight="1">
      <c r="A37" s="8" t="s">
        <v>25</v>
      </c>
      <c r="B37" s="19">
        <f>SUM(C37:D37)</f>
        <v>1598</v>
      </c>
      <c r="C37" s="19">
        <v>1490</v>
      </c>
      <c r="D37" s="19">
        <v>108</v>
      </c>
      <c r="E37" s="19">
        <f>SUM(F37:G37)</f>
        <v>1598</v>
      </c>
      <c r="F37" s="31">
        <v>1490</v>
      </c>
      <c r="G37" s="32">
        <v>108</v>
      </c>
      <c r="H37" s="19">
        <f t="shared" si="2"/>
        <v>0</v>
      </c>
      <c r="I37" s="20">
        <f t="shared" si="3"/>
        <v>0</v>
      </c>
      <c r="J37" s="19">
        <f t="shared" si="4"/>
        <v>0</v>
      </c>
      <c r="K37" s="21">
        <f t="shared" si="5"/>
        <v>0</v>
      </c>
    </row>
    <row r="38" spans="1:11" ht="15" customHeight="1">
      <c r="A38" s="8" t="s">
        <v>78</v>
      </c>
      <c r="B38" s="19">
        <f aca="true" t="shared" si="13" ref="B38:B43">SUM(C38:D38)</f>
        <v>46041</v>
      </c>
      <c r="C38" s="19">
        <v>40506</v>
      </c>
      <c r="D38" s="19">
        <v>5535</v>
      </c>
      <c r="E38" s="19">
        <f aca="true" t="shared" si="14" ref="E38:E59">SUM(F38:G38)</f>
        <v>45323</v>
      </c>
      <c r="F38" s="76">
        <v>39788</v>
      </c>
      <c r="G38" s="76">
        <v>5535</v>
      </c>
      <c r="H38" s="19">
        <f t="shared" si="2"/>
        <v>718</v>
      </c>
      <c r="I38" s="20">
        <f t="shared" si="3"/>
        <v>1.5841846303201463</v>
      </c>
      <c r="J38" s="19">
        <f t="shared" si="4"/>
        <v>718</v>
      </c>
      <c r="K38" s="21">
        <f t="shared" si="5"/>
        <v>1.8045641902081029</v>
      </c>
    </row>
    <row r="39" spans="1:11" ht="15" customHeight="1">
      <c r="A39" s="11" t="s">
        <v>55</v>
      </c>
      <c r="B39" s="19">
        <f t="shared" si="13"/>
        <v>7830</v>
      </c>
      <c r="C39" s="19">
        <v>7830</v>
      </c>
      <c r="D39" s="19"/>
      <c r="E39" s="19">
        <f t="shared" si="14"/>
        <v>7830</v>
      </c>
      <c r="F39" s="81">
        <v>7830</v>
      </c>
      <c r="G39" s="79"/>
      <c r="H39" s="19">
        <f t="shared" si="2"/>
        <v>0</v>
      </c>
      <c r="I39" s="20">
        <f t="shared" si="3"/>
        <v>0</v>
      </c>
      <c r="J39" s="19">
        <f t="shared" si="4"/>
        <v>0</v>
      </c>
      <c r="K39" s="21">
        <f t="shared" si="5"/>
        <v>0</v>
      </c>
    </row>
    <row r="40" spans="1:11" ht="15" customHeight="1">
      <c r="A40" s="8" t="s">
        <v>26</v>
      </c>
      <c r="B40" s="19">
        <f t="shared" si="13"/>
        <v>20558</v>
      </c>
      <c r="C40" s="19">
        <f>2163+16239</f>
        <v>18402</v>
      </c>
      <c r="D40" s="19">
        <f>18395-16239</f>
        <v>2156</v>
      </c>
      <c r="E40" s="19">
        <f t="shared" si="14"/>
        <v>10248</v>
      </c>
      <c r="F40" s="81">
        <f>-6006+17299</f>
        <v>11293</v>
      </c>
      <c r="G40" s="79">
        <f>16254-17299</f>
        <v>-1045</v>
      </c>
      <c r="H40" s="19">
        <f t="shared" si="2"/>
        <v>10310</v>
      </c>
      <c r="I40" s="20">
        <f t="shared" si="3"/>
        <v>100.60499609679938</v>
      </c>
      <c r="J40" s="19">
        <f t="shared" si="4"/>
        <v>7109</v>
      </c>
      <c r="K40" s="21">
        <f t="shared" si="5"/>
        <v>62.950500309926504</v>
      </c>
    </row>
    <row r="41" spans="1:11" ht="15" customHeight="1">
      <c r="A41" s="12" t="s">
        <v>79</v>
      </c>
      <c r="B41" s="19">
        <f t="shared" si="13"/>
        <v>1315</v>
      </c>
      <c r="C41" s="19">
        <v>1315</v>
      </c>
      <c r="D41" s="19"/>
      <c r="E41" s="19">
        <f t="shared" si="14"/>
        <v>1315</v>
      </c>
      <c r="F41" s="31">
        <v>1315</v>
      </c>
      <c r="G41" s="30"/>
      <c r="H41" s="19">
        <f t="shared" si="2"/>
        <v>0</v>
      </c>
      <c r="I41" s="20">
        <f t="shared" si="3"/>
        <v>0</v>
      </c>
      <c r="J41" s="19">
        <f t="shared" si="4"/>
        <v>0</v>
      </c>
      <c r="K41" s="21">
        <f t="shared" si="5"/>
        <v>0</v>
      </c>
    </row>
    <row r="42" spans="1:11" ht="15" customHeight="1">
      <c r="A42" s="8" t="s">
        <v>80</v>
      </c>
      <c r="B42" s="19">
        <f>SUM(C42:D42)</f>
        <v>1074</v>
      </c>
      <c r="C42" s="19">
        <v>1074</v>
      </c>
      <c r="D42" s="19"/>
      <c r="E42" s="19">
        <f t="shared" si="14"/>
        <v>1074</v>
      </c>
      <c r="F42" s="19">
        <v>1074</v>
      </c>
      <c r="G42" s="19"/>
      <c r="H42" s="19">
        <f t="shared" si="2"/>
        <v>0</v>
      </c>
      <c r="I42" s="20"/>
      <c r="J42" s="19">
        <f t="shared" si="4"/>
        <v>0</v>
      </c>
      <c r="K42" s="21"/>
    </row>
    <row r="43" spans="1:11" ht="15" customHeight="1">
      <c r="A43" s="8" t="s">
        <v>76</v>
      </c>
      <c r="B43" s="19">
        <f t="shared" si="13"/>
        <v>14585</v>
      </c>
      <c r="C43" s="19">
        <v>14585</v>
      </c>
      <c r="D43" s="19"/>
      <c r="E43" s="19">
        <f t="shared" si="14"/>
        <v>14585</v>
      </c>
      <c r="F43" s="31">
        <v>14585</v>
      </c>
      <c r="G43" s="30"/>
      <c r="H43" s="19">
        <f t="shared" si="2"/>
        <v>0</v>
      </c>
      <c r="I43" s="20">
        <f t="shared" si="3"/>
        <v>0</v>
      </c>
      <c r="J43" s="19">
        <f t="shared" si="4"/>
        <v>0</v>
      </c>
      <c r="K43" s="21">
        <f t="shared" si="5"/>
        <v>0</v>
      </c>
    </row>
    <row r="44" spans="1:11" ht="15" customHeight="1">
      <c r="A44" s="11" t="s">
        <v>81</v>
      </c>
      <c r="B44" s="19">
        <f aca="true" t="shared" si="15" ref="B44:B63">SUM(C44:D44)</f>
        <v>12570</v>
      </c>
      <c r="C44" s="19">
        <v>9738</v>
      </c>
      <c r="D44" s="19">
        <v>2832</v>
      </c>
      <c r="E44" s="19">
        <f t="shared" si="14"/>
        <v>12600</v>
      </c>
      <c r="F44" s="81">
        <v>9768</v>
      </c>
      <c r="G44" s="79">
        <v>2832</v>
      </c>
      <c r="H44" s="19">
        <f t="shared" si="2"/>
        <v>-30</v>
      </c>
      <c r="I44" s="20">
        <f t="shared" si="3"/>
        <v>-0.2380952380952381</v>
      </c>
      <c r="J44" s="19">
        <f t="shared" si="4"/>
        <v>-30</v>
      </c>
      <c r="K44" s="21">
        <f t="shared" si="5"/>
        <v>-0.3071253071253071</v>
      </c>
    </row>
    <row r="45" spans="1:11" ht="15" customHeight="1">
      <c r="A45" s="34" t="s">
        <v>103</v>
      </c>
      <c r="B45" s="19">
        <f t="shared" si="15"/>
        <v>1104</v>
      </c>
      <c r="C45" s="19">
        <v>1104</v>
      </c>
      <c r="D45" s="19"/>
      <c r="E45" s="19">
        <f t="shared" si="14"/>
        <v>1104</v>
      </c>
      <c r="F45" s="31">
        <v>1104</v>
      </c>
      <c r="G45" s="30"/>
      <c r="H45" s="19">
        <f t="shared" si="2"/>
        <v>0</v>
      </c>
      <c r="I45" s="20">
        <f t="shared" si="3"/>
        <v>0</v>
      </c>
      <c r="J45" s="19">
        <f t="shared" si="4"/>
        <v>0</v>
      </c>
      <c r="K45" s="21">
        <f t="shared" si="5"/>
        <v>0</v>
      </c>
    </row>
    <row r="46" spans="1:11" ht="15" customHeight="1">
      <c r="A46" s="35" t="s">
        <v>104</v>
      </c>
      <c r="B46" s="19">
        <f t="shared" si="15"/>
        <v>14984</v>
      </c>
      <c r="C46" s="19">
        <v>14984</v>
      </c>
      <c r="D46" s="19"/>
      <c r="E46" s="19">
        <f t="shared" si="14"/>
        <v>14984</v>
      </c>
      <c r="F46" s="80">
        <v>14984</v>
      </c>
      <c r="G46" s="30"/>
      <c r="H46" s="19">
        <f t="shared" si="2"/>
        <v>0</v>
      </c>
      <c r="I46" s="20">
        <f t="shared" si="3"/>
        <v>0</v>
      </c>
      <c r="J46" s="19">
        <f t="shared" si="4"/>
        <v>0</v>
      </c>
      <c r="K46" s="21">
        <f t="shared" si="5"/>
        <v>0</v>
      </c>
    </row>
    <row r="47" spans="1:11" ht="15" customHeight="1">
      <c r="A47" s="35" t="s">
        <v>105</v>
      </c>
      <c r="B47" s="19">
        <f t="shared" si="15"/>
        <v>2125</v>
      </c>
      <c r="C47" s="19">
        <v>2125</v>
      </c>
      <c r="D47" s="19"/>
      <c r="E47" s="19">
        <f t="shared" si="14"/>
        <v>2125</v>
      </c>
      <c r="F47" s="19">
        <v>2125</v>
      </c>
      <c r="G47" s="19"/>
      <c r="H47" s="19">
        <f t="shared" si="2"/>
        <v>0</v>
      </c>
      <c r="I47" s="20">
        <f t="shared" si="3"/>
        <v>0</v>
      </c>
      <c r="J47" s="19">
        <f t="shared" si="4"/>
        <v>0</v>
      </c>
      <c r="K47" s="21">
        <f t="shared" si="5"/>
        <v>0</v>
      </c>
    </row>
    <row r="48" spans="1:11" ht="15" customHeight="1">
      <c r="A48" s="28" t="s">
        <v>156</v>
      </c>
      <c r="B48" s="19">
        <f t="shared" si="15"/>
        <v>1106</v>
      </c>
      <c r="C48" s="19">
        <v>1106</v>
      </c>
      <c r="D48" s="19"/>
      <c r="E48" s="19">
        <f t="shared" si="14"/>
        <v>1035</v>
      </c>
      <c r="F48" s="19">
        <v>1035</v>
      </c>
      <c r="G48" s="19"/>
      <c r="H48" s="19">
        <f t="shared" si="2"/>
        <v>71</v>
      </c>
      <c r="I48" s="20">
        <f t="shared" si="3"/>
        <v>6.859903381642512</v>
      </c>
      <c r="J48" s="19">
        <f t="shared" si="4"/>
        <v>71</v>
      </c>
      <c r="K48" s="21">
        <f t="shared" si="5"/>
        <v>6.859903381642512</v>
      </c>
    </row>
    <row r="49" spans="1:11" ht="15" customHeight="1">
      <c r="A49" s="8" t="s">
        <v>157</v>
      </c>
      <c r="B49" s="19">
        <f t="shared" si="15"/>
        <v>5776</v>
      </c>
      <c r="C49" s="19">
        <v>5776</v>
      </c>
      <c r="D49" s="19"/>
      <c r="E49" s="19">
        <f t="shared" si="14"/>
        <v>5251</v>
      </c>
      <c r="F49" s="19">
        <v>5251</v>
      </c>
      <c r="G49" s="19"/>
      <c r="H49" s="19">
        <f t="shared" si="2"/>
        <v>525</v>
      </c>
      <c r="I49" s="20">
        <f t="shared" si="3"/>
        <v>9.998095600837937</v>
      </c>
      <c r="J49" s="19">
        <f t="shared" si="4"/>
        <v>525</v>
      </c>
      <c r="K49" s="21">
        <f t="shared" si="5"/>
        <v>9.998095600837937</v>
      </c>
    </row>
    <row r="50" spans="1:11" ht="15" customHeight="1">
      <c r="A50" s="8" t="s">
        <v>158</v>
      </c>
      <c r="B50" s="19">
        <f t="shared" si="15"/>
        <v>221</v>
      </c>
      <c r="C50" s="19">
        <v>221</v>
      </c>
      <c r="D50" s="19"/>
      <c r="E50" s="19">
        <f t="shared" si="14"/>
        <v>210</v>
      </c>
      <c r="F50" s="19">
        <v>210</v>
      </c>
      <c r="G50" s="19"/>
      <c r="H50" s="19">
        <f t="shared" si="2"/>
        <v>11</v>
      </c>
      <c r="I50" s="20">
        <f t="shared" si="3"/>
        <v>5.238095238095238</v>
      </c>
      <c r="J50" s="19">
        <f t="shared" si="4"/>
        <v>11</v>
      </c>
      <c r="K50" s="21">
        <f t="shared" si="5"/>
        <v>5.238095238095238</v>
      </c>
    </row>
    <row r="51" spans="1:11" ht="15" customHeight="1">
      <c r="A51" s="11" t="s">
        <v>159</v>
      </c>
      <c r="B51" s="19">
        <f t="shared" si="15"/>
        <v>13809</v>
      </c>
      <c r="C51" s="19">
        <v>13809</v>
      </c>
      <c r="D51" s="19"/>
      <c r="E51" s="19">
        <f t="shared" si="14"/>
        <v>12303</v>
      </c>
      <c r="F51" s="19">
        <v>12303</v>
      </c>
      <c r="G51" s="19"/>
      <c r="H51" s="19">
        <f t="shared" si="2"/>
        <v>1506</v>
      </c>
      <c r="I51" s="20">
        <f t="shared" si="3"/>
        <v>12.24091684954889</v>
      </c>
      <c r="J51" s="19">
        <f t="shared" si="4"/>
        <v>1506</v>
      </c>
      <c r="K51" s="21">
        <f t="shared" si="5"/>
        <v>12.24091684954889</v>
      </c>
    </row>
    <row r="52" spans="1:11" ht="15" customHeight="1">
      <c r="A52" s="74" t="s">
        <v>160</v>
      </c>
      <c r="B52" s="19">
        <f t="shared" si="15"/>
        <v>3524</v>
      </c>
      <c r="C52" s="19">
        <v>3524</v>
      </c>
      <c r="D52" s="19"/>
      <c r="E52" s="19">
        <f t="shared" si="14"/>
        <v>3364</v>
      </c>
      <c r="F52" s="19">
        <v>3364</v>
      </c>
      <c r="G52" s="19"/>
      <c r="H52" s="19">
        <f t="shared" si="2"/>
        <v>160</v>
      </c>
      <c r="I52" s="20">
        <f t="shared" si="3"/>
        <v>4.756242568370987</v>
      </c>
      <c r="J52" s="19">
        <f t="shared" si="4"/>
        <v>160</v>
      </c>
      <c r="K52" s="21">
        <f t="shared" si="5"/>
        <v>4.756242568370987</v>
      </c>
    </row>
    <row r="53" spans="1:11" ht="15" customHeight="1">
      <c r="A53" s="75" t="s">
        <v>161</v>
      </c>
      <c r="B53" s="19">
        <f t="shared" si="15"/>
        <v>2509</v>
      </c>
      <c r="C53" s="19">
        <v>2509</v>
      </c>
      <c r="D53" s="19"/>
      <c r="E53" s="19">
        <f t="shared" si="14"/>
        <v>2509</v>
      </c>
      <c r="F53" s="19">
        <v>2509</v>
      </c>
      <c r="G53" s="19"/>
      <c r="H53" s="19">
        <f t="shared" si="2"/>
        <v>0</v>
      </c>
      <c r="I53" s="20">
        <f t="shared" si="3"/>
        <v>0</v>
      </c>
      <c r="J53" s="19">
        <f t="shared" si="4"/>
        <v>0</v>
      </c>
      <c r="K53" s="21">
        <f t="shared" si="5"/>
        <v>0</v>
      </c>
    </row>
    <row r="54" spans="1:11" ht="15" customHeight="1">
      <c r="A54" s="75" t="s">
        <v>162</v>
      </c>
      <c r="B54" s="19">
        <f t="shared" si="15"/>
        <v>33797</v>
      </c>
      <c r="C54" s="19">
        <v>33797</v>
      </c>
      <c r="D54" s="19"/>
      <c r="E54" s="19">
        <f t="shared" si="14"/>
        <v>29994</v>
      </c>
      <c r="F54" s="19">
        <v>29994</v>
      </c>
      <c r="G54" s="19"/>
      <c r="H54" s="19">
        <f t="shared" si="2"/>
        <v>3803</v>
      </c>
      <c r="I54" s="20">
        <f t="shared" si="3"/>
        <v>12.6792025071681</v>
      </c>
      <c r="J54" s="19">
        <f t="shared" si="4"/>
        <v>3803</v>
      </c>
      <c r="K54" s="21">
        <f t="shared" si="5"/>
        <v>12.6792025071681</v>
      </c>
    </row>
    <row r="55" spans="1:11" ht="15" customHeight="1">
      <c r="A55" s="28" t="s">
        <v>163</v>
      </c>
      <c r="B55" s="19">
        <f t="shared" si="15"/>
        <v>5889</v>
      </c>
      <c r="C55" s="19">
        <v>5889</v>
      </c>
      <c r="D55" s="19"/>
      <c r="E55" s="19">
        <f t="shared" si="14"/>
        <v>4929</v>
      </c>
      <c r="F55" s="19">
        <v>4929</v>
      </c>
      <c r="G55" s="19"/>
      <c r="H55" s="19">
        <f t="shared" si="2"/>
        <v>960</v>
      </c>
      <c r="I55" s="20">
        <f t="shared" si="3"/>
        <v>19.4765672550213</v>
      </c>
      <c r="J55" s="19">
        <f t="shared" si="4"/>
        <v>960</v>
      </c>
      <c r="K55" s="21">
        <f t="shared" si="5"/>
        <v>19.4765672550213</v>
      </c>
    </row>
    <row r="56" spans="1:11" ht="15" customHeight="1">
      <c r="A56" s="8" t="s">
        <v>164</v>
      </c>
      <c r="B56" s="19">
        <f t="shared" si="15"/>
        <v>1711</v>
      </c>
      <c r="C56" s="19">
        <v>1711</v>
      </c>
      <c r="D56" s="19"/>
      <c r="E56" s="19">
        <f t="shared" si="14"/>
        <v>1711</v>
      </c>
      <c r="F56" s="19">
        <v>1711</v>
      </c>
      <c r="G56" s="19"/>
      <c r="H56" s="19">
        <f t="shared" si="2"/>
        <v>0</v>
      </c>
      <c r="I56" s="20">
        <f t="shared" si="3"/>
        <v>0</v>
      </c>
      <c r="J56" s="19">
        <f t="shared" si="4"/>
        <v>0</v>
      </c>
      <c r="K56" s="21">
        <f t="shared" si="5"/>
        <v>0</v>
      </c>
    </row>
    <row r="57" spans="1:11" ht="15" customHeight="1">
      <c r="A57" s="153" t="s">
        <v>257</v>
      </c>
      <c r="B57" s="19">
        <f t="shared" si="15"/>
        <v>238</v>
      </c>
      <c r="C57" s="19">
        <v>238</v>
      </c>
      <c r="D57" s="19"/>
      <c r="E57" s="19"/>
      <c r="F57" s="19"/>
      <c r="G57" s="19"/>
      <c r="H57" s="19">
        <f t="shared" si="2"/>
        <v>238</v>
      </c>
      <c r="I57" s="20"/>
      <c r="J57" s="19">
        <f t="shared" si="4"/>
        <v>238</v>
      </c>
      <c r="K57" s="21"/>
    </row>
    <row r="58" spans="1:11" ht="15" customHeight="1">
      <c r="A58" s="8" t="s">
        <v>165</v>
      </c>
      <c r="B58" s="19">
        <f t="shared" si="15"/>
        <v>147</v>
      </c>
      <c r="C58" s="19">
        <v>147</v>
      </c>
      <c r="D58" s="19"/>
      <c r="E58" s="19">
        <f t="shared" si="14"/>
        <v>147</v>
      </c>
      <c r="F58" s="19">
        <v>147</v>
      </c>
      <c r="G58" s="19"/>
      <c r="H58" s="19">
        <f t="shared" si="2"/>
        <v>0</v>
      </c>
      <c r="I58" s="20">
        <f t="shared" si="3"/>
        <v>0</v>
      </c>
      <c r="J58" s="19">
        <f t="shared" si="4"/>
        <v>0</v>
      </c>
      <c r="K58" s="21">
        <f t="shared" si="5"/>
        <v>0</v>
      </c>
    </row>
    <row r="59" spans="1:11" ht="15" customHeight="1">
      <c r="A59" s="120" t="s">
        <v>27</v>
      </c>
      <c r="B59" s="19">
        <f t="shared" si="15"/>
        <v>29787</v>
      </c>
      <c r="C59" s="19">
        <v>29787</v>
      </c>
      <c r="D59" s="19"/>
      <c r="E59" s="19">
        <f t="shared" si="14"/>
        <v>39490</v>
      </c>
      <c r="F59" s="33">
        <v>39490</v>
      </c>
      <c r="G59" s="19"/>
      <c r="H59" s="19">
        <f t="shared" si="2"/>
        <v>-9703</v>
      </c>
      <c r="I59" s="20">
        <f t="shared" si="3"/>
        <v>-24.57077741200304</v>
      </c>
      <c r="J59" s="19">
        <f t="shared" si="4"/>
        <v>-9703</v>
      </c>
      <c r="K59" s="21">
        <f t="shared" si="5"/>
        <v>-24.57077741200304</v>
      </c>
    </row>
    <row r="60" spans="1:11" ht="15" customHeight="1">
      <c r="A60" s="13" t="s">
        <v>28</v>
      </c>
      <c r="B60" s="19">
        <f t="shared" si="15"/>
        <v>2287</v>
      </c>
      <c r="C60" s="19">
        <v>2287</v>
      </c>
      <c r="D60" s="19">
        <v>0</v>
      </c>
      <c r="E60" s="19">
        <f>SUM(F60:G60)</f>
        <v>2287</v>
      </c>
      <c r="F60" s="19">
        <v>2287</v>
      </c>
      <c r="G60" s="19"/>
      <c r="H60" s="19">
        <f t="shared" si="2"/>
        <v>0</v>
      </c>
      <c r="I60" s="20">
        <f t="shared" si="3"/>
        <v>0</v>
      </c>
      <c r="J60" s="19">
        <f t="shared" si="4"/>
        <v>0</v>
      </c>
      <c r="K60" s="21">
        <f t="shared" si="5"/>
        <v>0</v>
      </c>
    </row>
    <row r="61" spans="1:11" ht="15" customHeight="1">
      <c r="A61" s="154" t="s">
        <v>259</v>
      </c>
      <c r="B61" s="19">
        <f t="shared" si="15"/>
        <v>389</v>
      </c>
      <c r="C61" s="31">
        <v>389</v>
      </c>
      <c r="D61" s="31"/>
      <c r="E61" s="19">
        <f>SUM(F61:G61)</f>
        <v>1089</v>
      </c>
      <c r="F61" s="31">
        <v>1089</v>
      </c>
      <c r="G61" s="31"/>
      <c r="H61" s="19">
        <f t="shared" si="2"/>
        <v>-700</v>
      </c>
      <c r="I61" s="20">
        <f t="shared" si="3"/>
        <v>-64.2791551882461</v>
      </c>
      <c r="J61" s="19">
        <f t="shared" si="4"/>
        <v>-700</v>
      </c>
      <c r="K61" s="21">
        <f t="shared" si="5"/>
        <v>-64.2791551882461</v>
      </c>
    </row>
    <row r="62" spans="1:11" ht="15" customHeight="1">
      <c r="A62" s="26" t="s">
        <v>97</v>
      </c>
      <c r="B62" s="19">
        <f t="shared" si="15"/>
        <v>16469</v>
      </c>
      <c r="C62" s="27">
        <v>16469</v>
      </c>
      <c r="D62" s="27"/>
      <c r="E62" s="27">
        <f>SUM(F62:G62)</f>
        <v>11339</v>
      </c>
      <c r="F62" s="27">
        <v>11339</v>
      </c>
      <c r="G62" s="27"/>
      <c r="H62" s="19">
        <f t="shared" si="2"/>
        <v>5130</v>
      </c>
      <c r="I62" s="20">
        <f t="shared" si="3"/>
        <v>45.24208483993297</v>
      </c>
      <c r="J62" s="19">
        <f t="shared" si="4"/>
        <v>5130</v>
      </c>
      <c r="K62" s="21">
        <f t="shared" si="5"/>
        <v>45.24208483993297</v>
      </c>
    </row>
    <row r="63" spans="1:11" ht="15" customHeight="1">
      <c r="A63" s="26" t="s">
        <v>258</v>
      </c>
      <c r="B63" s="27">
        <f t="shared" si="15"/>
        <v>818</v>
      </c>
      <c r="C63" s="27">
        <v>818</v>
      </c>
      <c r="D63" s="27"/>
      <c r="E63" s="27">
        <f>SUM(F63:G63)</f>
        <v>818</v>
      </c>
      <c r="F63" s="27">
        <v>818</v>
      </c>
      <c r="G63" s="27"/>
      <c r="H63" s="27">
        <f t="shared" si="2"/>
        <v>0</v>
      </c>
      <c r="I63" s="20">
        <f t="shared" si="3"/>
        <v>0</v>
      </c>
      <c r="J63" s="27">
        <f t="shared" si="4"/>
        <v>0</v>
      </c>
      <c r="K63" s="21">
        <f t="shared" si="5"/>
        <v>0</v>
      </c>
    </row>
    <row r="64" spans="1:11" ht="15" customHeight="1" thickBot="1">
      <c r="A64" s="14" t="s">
        <v>29</v>
      </c>
      <c r="B64" s="22">
        <f aca="true" t="shared" si="16" ref="B64:G64">B5+B30+B60+B61+B62+B63</f>
        <v>315029</v>
      </c>
      <c r="C64" s="22">
        <f t="shared" si="16"/>
        <v>269987</v>
      </c>
      <c r="D64" s="22">
        <f t="shared" si="16"/>
        <v>45042</v>
      </c>
      <c r="E64" s="22">
        <f t="shared" si="16"/>
        <v>301881</v>
      </c>
      <c r="F64" s="22">
        <f t="shared" si="16"/>
        <v>261066</v>
      </c>
      <c r="G64" s="22">
        <f t="shared" si="16"/>
        <v>40815</v>
      </c>
      <c r="H64" s="22">
        <f t="shared" si="2"/>
        <v>13148</v>
      </c>
      <c r="I64" s="23">
        <f t="shared" si="3"/>
        <v>4.355358568442532</v>
      </c>
      <c r="J64" s="22">
        <f t="shared" si="4"/>
        <v>8921</v>
      </c>
      <c r="K64" s="24">
        <f t="shared" si="5"/>
        <v>3.417143557567818</v>
      </c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5">
    <mergeCell ref="A1:K1"/>
    <mergeCell ref="A3:A4"/>
    <mergeCell ref="B3:D3"/>
    <mergeCell ref="E3:G3"/>
    <mergeCell ref="H3:K3"/>
  </mergeCells>
  <printOptions/>
  <pageMargins left="0.61" right="0.22" top="0.17" bottom="0.19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N7" sqref="N7"/>
    </sheetView>
  </sheetViews>
  <sheetFormatPr defaultColWidth="9.00390625" defaultRowHeight="14.25"/>
  <cols>
    <col min="1" max="1" width="37.125" style="0" customWidth="1"/>
    <col min="2" max="2" width="10.00390625" style="0" customWidth="1"/>
    <col min="3" max="3" width="9.125" style="0" customWidth="1"/>
    <col min="4" max="4" width="8.50390625" style="0" customWidth="1"/>
    <col min="5" max="5" width="8.625" style="0" customWidth="1"/>
    <col min="6" max="6" width="9.50390625" style="0" customWidth="1"/>
    <col min="7" max="7" width="8.75390625" style="0" customWidth="1"/>
    <col min="9" max="9" width="8.875" style="0" customWidth="1"/>
    <col min="11" max="11" width="10.875" style="0" customWidth="1"/>
  </cols>
  <sheetData>
    <row r="1" spans="1:11" ht="21.75">
      <c r="A1" s="200" t="s">
        <v>260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 thickBot="1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 t="s">
        <v>35</v>
      </c>
    </row>
    <row r="3" spans="1:11" ht="17.25" customHeight="1">
      <c r="A3" s="196" t="s">
        <v>0</v>
      </c>
      <c r="B3" s="201" t="s">
        <v>263</v>
      </c>
      <c r="C3" s="198"/>
      <c r="D3" s="198"/>
      <c r="E3" s="201" t="s">
        <v>261</v>
      </c>
      <c r="F3" s="198"/>
      <c r="G3" s="198"/>
      <c r="H3" s="201" t="s">
        <v>262</v>
      </c>
      <c r="I3" s="198"/>
      <c r="J3" s="198"/>
      <c r="K3" s="199"/>
    </row>
    <row r="4" spans="1:11" ht="17.25" customHeight="1">
      <c r="A4" s="197"/>
      <c r="B4" s="1" t="s">
        <v>36</v>
      </c>
      <c r="C4" s="1" t="s">
        <v>37</v>
      </c>
      <c r="D4" s="1" t="s">
        <v>38</v>
      </c>
      <c r="E4" s="1" t="s">
        <v>36</v>
      </c>
      <c r="F4" s="1" t="s">
        <v>37</v>
      </c>
      <c r="G4" s="1" t="s">
        <v>38</v>
      </c>
      <c r="H4" s="1" t="s">
        <v>39</v>
      </c>
      <c r="I4" s="1" t="s">
        <v>40</v>
      </c>
      <c r="J4" s="1" t="s">
        <v>41</v>
      </c>
      <c r="K4" s="7" t="s">
        <v>42</v>
      </c>
    </row>
    <row r="5" spans="1:11" ht="17.25" customHeight="1">
      <c r="A5" s="120" t="s">
        <v>99</v>
      </c>
      <c r="B5" s="19">
        <f>SUM(C5:D5)</f>
        <v>67784</v>
      </c>
      <c r="C5" s="19">
        <v>34006</v>
      </c>
      <c r="D5" s="19">
        <v>33778</v>
      </c>
      <c r="E5" s="19">
        <f>SUM(F5:G5)</f>
        <v>56918</v>
      </c>
      <c r="F5" s="19">
        <v>25014</v>
      </c>
      <c r="G5" s="19">
        <v>31904</v>
      </c>
      <c r="H5" s="19">
        <f aca="true" t="shared" si="0" ref="H5:H40">B5-E5</f>
        <v>10866</v>
      </c>
      <c r="I5" s="20">
        <f aca="true" t="shared" si="1" ref="I5:I40">H5/E5*100</f>
        <v>19.09062159598018</v>
      </c>
      <c r="J5" s="19">
        <f aca="true" t="shared" si="2" ref="J5:J40">C5-F5</f>
        <v>8992</v>
      </c>
      <c r="K5" s="21">
        <f aca="true" t="shared" si="3" ref="K5:K40">J5/F5*100</f>
        <v>35.94786919325178</v>
      </c>
    </row>
    <row r="6" spans="1:11" ht="17.25" customHeight="1">
      <c r="A6" s="10" t="s">
        <v>57</v>
      </c>
      <c r="B6" s="19">
        <f aca="true" t="shared" si="4" ref="B6:G6">B7+B12+B35</f>
        <v>227282</v>
      </c>
      <c r="C6" s="19">
        <f t="shared" si="4"/>
        <v>216018</v>
      </c>
      <c r="D6" s="19">
        <f t="shared" si="4"/>
        <v>11264</v>
      </c>
      <c r="E6" s="19">
        <f t="shared" si="4"/>
        <v>232041</v>
      </c>
      <c r="F6" s="19">
        <f t="shared" si="4"/>
        <v>223903</v>
      </c>
      <c r="G6" s="19">
        <f t="shared" si="4"/>
        <v>8138</v>
      </c>
      <c r="H6" s="19">
        <f t="shared" si="0"/>
        <v>-4759</v>
      </c>
      <c r="I6" s="20">
        <f t="shared" si="1"/>
        <v>-2.050930654496404</v>
      </c>
      <c r="J6" s="19">
        <f t="shared" si="2"/>
        <v>-7885</v>
      </c>
      <c r="K6" s="21">
        <f t="shared" si="3"/>
        <v>-3.5216142704653355</v>
      </c>
    </row>
    <row r="7" spans="1:11" ht="17.25" customHeight="1">
      <c r="A7" s="120" t="s">
        <v>23</v>
      </c>
      <c r="B7" s="19">
        <f aca="true" t="shared" si="5" ref="B7:G7">SUM(B8:B11)</f>
        <v>4984</v>
      </c>
      <c r="C7" s="19">
        <f t="shared" si="5"/>
        <v>4351</v>
      </c>
      <c r="D7" s="19">
        <f t="shared" si="5"/>
        <v>633</v>
      </c>
      <c r="E7" s="19">
        <f t="shared" si="5"/>
        <v>4984</v>
      </c>
      <c r="F7" s="19">
        <f t="shared" si="5"/>
        <v>4351</v>
      </c>
      <c r="G7" s="19">
        <f t="shared" si="5"/>
        <v>633</v>
      </c>
      <c r="H7" s="19">
        <f t="shared" si="0"/>
        <v>0</v>
      </c>
      <c r="I7" s="20">
        <f t="shared" si="1"/>
        <v>0</v>
      </c>
      <c r="J7" s="19">
        <f t="shared" si="2"/>
        <v>0</v>
      </c>
      <c r="K7" s="21">
        <f t="shared" si="3"/>
        <v>0</v>
      </c>
    </row>
    <row r="8" spans="1:11" ht="17.25" customHeight="1">
      <c r="A8" s="8" t="s">
        <v>24</v>
      </c>
      <c r="B8" s="19">
        <f>SUM(C8:D8)</f>
        <v>1174</v>
      </c>
      <c r="C8" s="19">
        <v>1174</v>
      </c>
      <c r="D8" s="19"/>
      <c r="E8" s="19">
        <f>SUM(F8:G8)</f>
        <v>1174</v>
      </c>
      <c r="F8" s="19">
        <v>1174</v>
      </c>
      <c r="G8" s="19"/>
      <c r="H8" s="19">
        <f t="shared" si="0"/>
        <v>0</v>
      </c>
      <c r="I8" s="20">
        <f t="shared" si="1"/>
        <v>0</v>
      </c>
      <c r="J8" s="19">
        <f t="shared" si="2"/>
        <v>0</v>
      </c>
      <c r="K8" s="21">
        <f t="shared" si="3"/>
        <v>0</v>
      </c>
    </row>
    <row r="9" spans="1:11" ht="17.25" customHeight="1">
      <c r="A9" s="8" t="s">
        <v>254</v>
      </c>
      <c r="B9" s="19">
        <f>SUM(C9:D9)</f>
        <v>2833</v>
      </c>
      <c r="C9" s="19">
        <v>2833</v>
      </c>
      <c r="D9" s="19"/>
      <c r="E9" s="19">
        <f>SUM(F9:G9)</f>
        <v>2833</v>
      </c>
      <c r="F9" s="19">
        <v>2833</v>
      </c>
      <c r="G9" s="19"/>
      <c r="H9" s="19">
        <f t="shared" si="0"/>
        <v>0</v>
      </c>
      <c r="I9" s="20">
        <f t="shared" si="1"/>
        <v>0</v>
      </c>
      <c r="J9" s="19">
        <f t="shared" si="2"/>
        <v>0</v>
      </c>
      <c r="K9" s="21">
        <f t="shared" si="3"/>
        <v>0</v>
      </c>
    </row>
    <row r="10" spans="1:11" ht="17.25" customHeight="1">
      <c r="A10" s="8" t="s">
        <v>255</v>
      </c>
      <c r="B10" s="19">
        <f>SUM(C10:D10)</f>
        <v>2</v>
      </c>
      <c r="C10" s="19">
        <v>2</v>
      </c>
      <c r="D10" s="19"/>
      <c r="E10" s="19">
        <f>SUM(F10:G10)</f>
        <v>2</v>
      </c>
      <c r="F10" s="19">
        <v>2</v>
      </c>
      <c r="G10" s="19"/>
      <c r="H10" s="19">
        <f t="shared" si="0"/>
        <v>0</v>
      </c>
      <c r="I10" s="20">
        <f t="shared" si="1"/>
        <v>0</v>
      </c>
      <c r="J10" s="19">
        <f t="shared" si="2"/>
        <v>0</v>
      </c>
      <c r="K10" s="21">
        <f t="shared" si="3"/>
        <v>0</v>
      </c>
    </row>
    <row r="11" spans="1:11" ht="17.25" customHeight="1">
      <c r="A11" s="162" t="s">
        <v>224</v>
      </c>
      <c r="B11" s="19">
        <f>SUM(C11:D11)</f>
        <v>975</v>
      </c>
      <c r="C11" s="19">
        <v>342</v>
      </c>
      <c r="D11" s="19">
        <v>633</v>
      </c>
      <c r="E11" s="19">
        <f>SUM(F11:G11)</f>
        <v>975</v>
      </c>
      <c r="F11" s="19">
        <v>342</v>
      </c>
      <c r="G11" s="19">
        <v>633</v>
      </c>
      <c r="H11" s="19">
        <f t="shared" si="0"/>
        <v>0</v>
      </c>
      <c r="I11" s="20">
        <f t="shared" si="1"/>
        <v>0</v>
      </c>
      <c r="J11" s="19">
        <f t="shared" si="2"/>
        <v>0</v>
      </c>
      <c r="K11" s="21">
        <f t="shared" si="3"/>
        <v>0</v>
      </c>
    </row>
    <row r="12" spans="1:11" ht="17.25" customHeight="1">
      <c r="A12" s="120" t="s">
        <v>56</v>
      </c>
      <c r="B12" s="19">
        <f aca="true" t="shared" si="6" ref="B12:G12">SUM(B13:B34)</f>
        <v>192511</v>
      </c>
      <c r="C12" s="19">
        <f t="shared" si="6"/>
        <v>181880</v>
      </c>
      <c r="D12" s="19">
        <f t="shared" si="6"/>
        <v>10631</v>
      </c>
      <c r="E12" s="19">
        <f t="shared" si="6"/>
        <v>193787</v>
      </c>
      <c r="F12" s="19">
        <f t="shared" si="6"/>
        <v>186282</v>
      </c>
      <c r="G12" s="19">
        <f t="shared" si="6"/>
        <v>7505</v>
      </c>
      <c r="H12" s="19">
        <f t="shared" si="0"/>
        <v>-1276</v>
      </c>
      <c r="I12" s="20">
        <f t="shared" si="1"/>
        <v>-0.6584549015155815</v>
      </c>
      <c r="J12" s="19">
        <f t="shared" si="2"/>
        <v>-4402</v>
      </c>
      <c r="K12" s="21">
        <f t="shared" si="3"/>
        <v>-2.3630839265200074</v>
      </c>
    </row>
    <row r="13" spans="1:11" ht="17.25" customHeight="1">
      <c r="A13" s="8" t="s">
        <v>25</v>
      </c>
      <c r="B13" s="19">
        <f>SUM(C13:D13)</f>
        <v>1598</v>
      </c>
      <c r="C13" s="19">
        <v>1490</v>
      </c>
      <c r="D13" s="19">
        <v>108</v>
      </c>
      <c r="E13" s="19">
        <f aca="true" t="shared" si="7" ref="E13:E35">SUM(F13:G13)</f>
        <v>1598</v>
      </c>
      <c r="F13" s="19">
        <v>1490</v>
      </c>
      <c r="G13" s="19">
        <v>108</v>
      </c>
      <c r="H13" s="19">
        <f t="shared" si="0"/>
        <v>0</v>
      </c>
      <c r="I13" s="20">
        <f t="shared" si="1"/>
        <v>0</v>
      </c>
      <c r="J13" s="19">
        <f t="shared" si="2"/>
        <v>0</v>
      </c>
      <c r="K13" s="21">
        <f t="shared" si="3"/>
        <v>0</v>
      </c>
    </row>
    <row r="14" spans="1:11" ht="17.25" customHeight="1">
      <c r="A14" s="8" t="s">
        <v>78</v>
      </c>
      <c r="B14" s="19">
        <f aca="true" t="shared" si="8" ref="B14:B19">SUM(C14:D14)</f>
        <v>46041</v>
      </c>
      <c r="C14" s="19">
        <v>40506</v>
      </c>
      <c r="D14" s="19">
        <v>5535</v>
      </c>
      <c r="E14" s="19">
        <f t="shared" si="7"/>
        <v>35834</v>
      </c>
      <c r="F14" s="19">
        <v>30299</v>
      </c>
      <c r="G14" s="19">
        <v>5535</v>
      </c>
      <c r="H14" s="19">
        <f t="shared" si="0"/>
        <v>10207</v>
      </c>
      <c r="I14" s="20">
        <f t="shared" si="1"/>
        <v>28.484121225651617</v>
      </c>
      <c r="J14" s="19">
        <f t="shared" si="2"/>
        <v>10207</v>
      </c>
      <c r="K14" s="21">
        <f t="shared" si="3"/>
        <v>33.68758044819961</v>
      </c>
    </row>
    <row r="15" spans="1:11" ht="17.25" customHeight="1">
      <c r="A15" s="11" t="s">
        <v>55</v>
      </c>
      <c r="B15" s="19">
        <f t="shared" si="8"/>
        <v>7830</v>
      </c>
      <c r="C15" s="19">
        <v>7830</v>
      </c>
      <c r="D15" s="19"/>
      <c r="E15" s="19">
        <f t="shared" si="7"/>
        <v>20538</v>
      </c>
      <c r="F15" s="19">
        <v>20538</v>
      </c>
      <c r="G15" s="19"/>
      <c r="H15" s="19">
        <f t="shared" si="0"/>
        <v>-12708</v>
      </c>
      <c r="I15" s="20">
        <f t="shared" si="1"/>
        <v>-61.87554776511832</v>
      </c>
      <c r="J15" s="19">
        <f t="shared" si="2"/>
        <v>-12708</v>
      </c>
      <c r="K15" s="21">
        <f t="shared" si="3"/>
        <v>-61.87554776511832</v>
      </c>
    </row>
    <row r="16" spans="1:11" ht="17.25" customHeight="1">
      <c r="A16" s="8" t="s">
        <v>26</v>
      </c>
      <c r="B16" s="19">
        <f t="shared" si="8"/>
        <v>20558</v>
      </c>
      <c r="C16" s="19">
        <f>2163+16239</f>
        <v>18402</v>
      </c>
      <c r="D16" s="19">
        <f>18395-16239</f>
        <v>2156</v>
      </c>
      <c r="E16" s="19">
        <f t="shared" si="7"/>
        <v>27053</v>
      </c>
      <c r="F16" s="19">
        <f>10929+16913</f>
        <v>27842</v>
      </c>
      <c r="G16" s="19">
        <f>16124-16913</f>
        <v>-789</v>
      </c>
      <c r="H16" s="19">
        <f t="shared" si="0"/>
        <v>-6495</v>
      </c>
      <c r="I16" s="20">
        <f t="shared" si="1"/>
        <v>-24.008427900787343</v>
      </c>
      <c r="J16" s="19">
        <f t="shared" si="2"/>
        <v>-9440</v>
      </c>
      <c r="K16" s="21">
        <f t="shared" si="3"/>
        <v>-33.905610229150206</v>
      </c>
    </row>
    <row r="17" spans="1:11" ht="17.25" customHeight="1">
      <c r="A17" s="12" t="s">
        <v>79</v>
      </c>
      <c r="B17" s="19">
        <f t="shared" si="8"/>
        <v>1315</v>
      </c>
      <c r="C17" s="19">
        <v>1315</v>
      </c>
      <c r="D17" s="19"/>
      <c r="E17" s="19">
        <f t="shared" si="7"/>
        <v>1315</v>
      </c>
      <c r="F17" s="19">
        <v>1315</v>
      </c>
      <c r="G17" s="19"/>
      <c r="H17" s="19">
        <f t="shared" si="0"/>
        <v>0</v>
      </c>
      <c r="I17" s="20">
        <f t="shared" si="1"/>
        <v>0</v>
      </c>
      <c r="J17" s="19">
        <f t="shared" si="2"/>
        <v>0</v>
      </c>
      <c r="K17" s="21">
        <f t="shared" si="3"/>
        <v>0</v>
      </c>
    </row>
    <row r="18" spans="1:11" ht="17.25" customHeight="1">
      <c r="A18" s="8" t="s">
        <v>80</v>
      </c>
      <c r="B18" s="19">
        <f t="shared" si="8"/>
        <v>1074</v>
      </c>
      <c r="C18" s="19">
        <v>1074</v>
      </c>
      <c r="D18" s="19"/>
      <c r="E18" s="19">
        <f>SUM(F18:G18)</f>
        <v>1033</v>
      </c>
      <c r="F18" s="19">
        <v>1033</v>
      </c>
      <c r="G18" s="19"/>
      <c r="H18" s="19">
        <f t="shared" si="0"/>
        <v>41</v>
      </c>
      <c r="I18" s="20">
        <f t="shared" si="1"/>
        <v>3.969022265246854</v>
      </c>
      <c r="J18" s="19">
        <f t="shared" si="2"/>
        <v>41</v>
      </c>
      <c r="K18" s="21">
        <f t="shared" si="3"/>
        <v>3.969022265246854</v>
      </c>
    </row>
    <row r="19" spans="1:11" ht="17.25" customHeight="1">
      <c r="A19" s="8" t="s">
        <v>76</v>
      </c>
      <c r="B19" s="19">
        <f t="shared" si="8"/>
        <v>14585</v>
      </c>
      <c r="C19" s="19">
        <v>14585</v>
      </c>
      <c r="D19" s="19"/>
      <c r="E19" s="19">
        <f t="shared" si="7"/>
        <v>10838</v>
      </c>
      <c r="F19" s="19">
        <v>10838</v>
      </c>
      <c r="G19" s="19"/>
      <c r="H19" s="19">
        <f t="shared" si="0"/>
        <v>3747</v>
      </c>
      <c r="I19" s="20">
        <f t="shared" si="1"/>
        <v>34.57279940948514</v>
      </c>
      <c r="J19" s="19">
        <f t="shared" si="2"/>
        <v>3747</v>
      </c>
      <c r="K19" s="21">
        <f t="shared" si="3"/>
        <v>34.57279940948514</v>
      </c>
    </row>
    <row r="20" spans="1:11" ht="17.25" customHeight="1">
      <c r="A20" s="11" t="s">
        <v>81</v>
      </c>
      <c r="B20" s="19">
        <f aca="true" t="shared" si="9" ref="B20:B39">SUM(C20:D20)</f>
        <v>12570</v>
      </c>
      <c r="C20" s="19">
        <v>9738</v>
      </c>
      <c r="D20" s="19">
        <v>2832</v>
      </c>
      <c r="E20" s="19">
        <f t="shared" si="7"/>
        <v>12540</v>
      </c>
      <c r="F20" s="19">
        <v>9889</v>
      </c>
      <c r="G20" s="19">
        <v>2651</v>
      </c>
      <c r="H20" s="19">
        <f t="shared" si="0"/>
        <v>30</v>
      </c>
      <c r="I20" s="20">
        <f t="shared" si="1"/>
        <v>0.23923444976076555</v>
      </c>
      <c r="J20" s="19">
        <f t="shared" si="2"/>
        <v>-151</v>
      </c>
      <c r="K20" s="21">
        <f t="shared" si="3"/>
        <v>-1.526949135402973</v>
      </c>
    </row>
    <row r="21" spans="1:11" ht="17.25" customHeight="1">
      <c r="A21" s="34" t="s">
        <v>103</v>
      </c>
      <c r="B21" s="19">
        <f t="shared" si="9"/>
        <v>1104</v>
      </c>
      <c r="C21" s="19">
        <v>1104</v>
      </c>
      <c r="D21" s="19"/>
      <c r="E21" s="19">
        <f t="shared" si="7"/>
        <v>1042</v>
      </c>
      <c r="F21" s="19">
        <v>1042</v>
      </c>
      <c r="G21" s="19"/>
      <c r="H21" s="19">
        <f t="shared" si="0"/>
        <v>62</v>
      </c>
      <c r="I21" s="20">
        <f t="shared" si="1"/>
        <v>5.950095969289827</v>
      </c>
      <c r="J21" s="19">
        <f t="shared" si="2"/>
        <v>62</v>
      </c>
      <c r="K21" s="21">
        <f t="shared" si="3"/>
        <v>5.950095969289827</v>
      </c>
    </row>
    <row r="22" spans="1:11" ht="17.25" customHeight="1">
      <c r="A22" s="35" t="s">
        <v>104</v>
      </c>
      <c r="B22" s="19">
        <f t="shared" si="9"/>
        <v>14984</v>
      </c>
      <c r="C22" s="19">
        <v>14984</v>
      </c>
      <c r="D22" s="19"/>
      <c r="E22" s="19">
        <f t="shared" si="7"/>
        <v>13624</v>
      </c>
      <c r="F22" s="19">
        <v>13624</v>
      </c>
      <c r="G22" s="19"/>
      <c r="H22" s="19">
        <f t="shared" si="0"/>
        <v>1360</v>
      </c>
      <c r="I22" s="20">
        <f t="shared" si="1"/>
        <v>9.982384028185555</v>
      </c>
      <c r="J22" s="19">
        <f t="shared" si="2"/>
        <v>1360</v>
      </c>
      <c r="K22" s="21">
        <f t="shared" si="3"/>
        <v>9.982384028185555</v>
      </c>
    </row>
    <row r="23" spans="1:11" ht="17.25" customHeight="1">
      <c r="A23" s="35" t="s">
        <v>105</v>
      </c>
      <c r="B23" s="19">
        <f t="shared" si="9"/>
        <v>2125</v>
      </c>
      <c r="C23" s="19">
        <v>2125</v>
      </c>
      <c r="D23" s="19"/>
      <c r="E23" s="19">
        <f t="shared" si="7"/>
        <v>5056</v>
      </c>
      <c r="F23" s="19">
        <v>5056</v>
      </c>
      <c r="G23" s="19"/>
      <c r="H23" s="19">
        <f t="shared" si="0"/>
        <v>-2931</v>
      </c>
      <c r="I23" s="20">
        <f t="shared" si="1"/>
        <v>-57.97072784810127</v>
      </c>
      <c r="J23" s="19">
        <f t="shared" si="2"/>
        <v>-2931</v>
      </c>
      <c r="K23" s="21">
        <f t="shared" si="3"/>
        <v>-57.97072784810127</v>
      </c>
    </row>
    <row r="24" spans="1:11" ht="17.25" customHeight="1">
      <c r="A24" s="28" t="s">
        <v>156</v>
      </c>
      <c r="B24" s="19">
        <f t="shared" si="9"/>
        <v>1106</v>
      </c>
      <c r="C24" s="19">
        <v>1106</v>
      </c>
      <c r="D24" s="19"/>
      <c r="E24" s="19">
        <f t="shared" si="7"/>
        <v>1067</v>
      </c>
      <c r="F24" s="19">
        <v>1067</v>
      </c>
      <c r="G24" s="19"/>
      <c r="H24" s="19">
        <f t="shared" si="0"/>
        <v>39</v>
      </c>
      <c r="I24" s="20">
        <f t="shared" si="1"/>
        <v>3.6551077788191186</v>
      </c>
      <c r="J24" s="19">
        <f t="shared" si="2"/>
        <v>39</v>
      </c>
      <c r="K24" s="21">
        <f t="shared" si="3"/>
        <v>3.6551077788191186</v>
      </c>
    </row>
    <row r="25" spans="1:11" ht="17.25" customHeight="1">
      <c r="A25" s="8" t="s">
        <v>157</v>
      </c>
      <c r="B25" s="19">
        <f t="shared" si="9"/>
        <v>5776</v>
      </c>
      <c r="C25" s="19">
        <v>5776</v>
      </c>
      <c r="D25" s="19"/>
      <c r="E25" s="19">
        <f t="shared" si="7"/>
        <v>6279</v>
      </c>
      <c r="F25" s="19">
        <v>6279</v>
      </c>
      <c r="G25" s="19"/>
      <c r="H25" s="19">
        <f t="shared" si="0"/>
        <v>-503</v>
      </c>
      <c r="I25" s="20">
        <f t="shared" si="1"/>
        <v>-8.010829749960184</v>
      </c>
      <c r="J25" s="19">
        <f t="shared" si="2"/>
        <v>-503</v>
      </c>
      <c r="K25" s="21">
        <f t="shared" si="3"/>
        <v>-8.010829749960184</v>
      </c>
    </row>
    <row r="26" spans="1:11" ht="17.25" customHeight="1">
      <c r="A26" s="8" t="s">
        <v>158</v>
      </c>
      <c r="B26" s="19">
        <f t="shared" si="9"/>
        <v>221</v>
      </c>
      <c r="C26" s="19">
        <v>221</v>
      </c>
      <c r="D26" s="19"/>
      <c r="E26" s="19">
        <f t="shared" si="7"/>
        <v>441</v>
      </c>
      <c r="F26" s="19">
        <v>441</v>
      </c>
      <c r="G26" s="19"/>
      <c r="H26" s="19">
        <f t="shared" si="0"/>
        <v>-220</v>
      </c>
      <c r="I26" s="20">
        <f t="shared" si="1"/>
        <v>-49.88662131519274</v>
      </c>
      <c r="J26" s="19">
        <f t="shared" si="2"/>
        <v>-220</v>
      </c>
      <c r="K26" s="21">
        <f t="shared" si="3"/>
        <v>-49.88662131519274</v>
      </c>
    </row>
    <row r="27" spans="1:11" ht="17.25" customHeight="1">
      <c r="A27" s="11" t="s">
        <v>159</v>
      </c>
      <c r="B27" s="19">
        <f t="shared" si="9"/>
        <v>13809</v>
      </c>
      <c r="C27" s="19">
        <v>13809</v>
      </c>
      <c r="D27" s="19"/>
      <c r="E27" s="19">
        <f t="shared" si="7"/>
        <v>13820</v>
      </c>
      <c r="F27" s="19">
        <v>13820</v>
      </c>
      <c r="G27" s="19"/>
      <c r="H27" s="19">
        <f t="shared" si="0"/>
        <v>-11</v>
      </c>
      <c r="I27" s="20">
        <f t="shared" si="1"/>
        <v>-0.07959479015918959</v>
      </c>
      <c r="J27" s="19">
        <f t="shared" si="2"/>
        <v>-11</v>
      </c>
      <c r="K27" s="21">
        <f t="shared" si="3"/>
        <v>-0.07959479015918959</v>
      </c>
    </row>
    <row r="28" spans="1:11" ht="17.25" customHeight="1">
      <c r="A28" s="74" t="s">
        <v>160</v>
      </c>
      <c r="B28" s="19">
        <f t="shared" si="9"/>
        <v>3524</v>
      </c>
      <c r="C28" s="19">
        <v>3524</v>
      </c>
      <c r="D28" s="19"/>
      <c r="E28" s="19">
        <f t="shared" si="7"/>
        <v>3760</v>
      </c>
      <c r="F28" s="19">
        <v>3760</v>
      </c>
      <c r="G28" s="19"/>
      <c r="H28" s="19">
        <f t="shared" si="0"/>
        <v>-236</v>
      </c>
      <c r="I28" s="20">
        <f t="shared" si="1"/>
        <v>-6.276595744680851</v>
      </c>
      <c r="J28" s="19">
        <f t="shared" si="2"/>
        <v>-236</v>
      </c>
      <c r="K28" s="21">
        <f t="shared" si="3"/>
        <v>-6.276595744680851</v>
      </c>
    </row>
    <row r="29" spans="1:11" ht="17.25" customHeight="1">
      <c r="A29" s="75" t="s">
        <v>161</v>
      </c>
      <c r="B29" s="19">
        <f t="shared" si="9"/>
        <v>2509</v>
      </c>
      <c r="C29" s="19">
        <v>2509</v>
      </c>
      <c r="D29" s="19"/>
      <c r="E29" s="19">
        <f t="shared" si="7"/>
        <v>2629</v>
      </c>
      <c r="F29" s="19">
        <v>2629</v>
      </c>
      <c r="G29" s="19"/>
      <c r="H29" s="19">
        <f t="shared" si="0"/>
        <v>-120</v>
      </c>
      <c r="I29" s="20">
        <f t="shared" si="1"/>
        <v>-4.564473183720046</v>
      </c>
      <c r="J29" s="19">
        <f t="shared" si="2"/>
        <v>-120</v>
      </c>
      <c r="K29" s="21">
        <f t="shared" si="3"/>
        <v>-4.564473183720046</v>
      </c>
    </row>
    <row r="30" spans="1:11" ht="17.25" customHeight="1">
      <c r="A30" s="75" t="s">
        <v>162</v>
      </c>
      <c r="B30" s="19">
        <f t="shared" si="9"/>
        <v>33797</v>
      </c>
      <c r="C30" s="19">
        <v>33797</v>
      </c>
      <c r="D30" s="19"/>
      <c r="E30" s="19">
        <f t="shared" si="7"/>
        <v>26624</v>
      </c>
      <c r="F30" s="19">
        <v>26624</v>
      </c>
      <c r="G30" s="19"/>
      <c r="H30" s="19">
        <f t="shared" si="0"/>
        <v>7173</v>
      </c>
      <c r="I30" s="20">
        <f t="shared" si="1"/>
        <v>26.941856971153843</v>
      </c>
      <c r="J30" s="19">
        <f t="shared" si="2"/>
        <v>7173</v>
      </c>
      <c r="K30" s="21">
        <f t="shared" si="3"/>
        <v>26.941856971153843</v>
      </c>
    </row>
    <row r="31" spans="1:11" ht="17.25" customHeight="1">
      <c r="A31" s="28" t="s">
        <v>163</v>
      </c>
      <c r="B31" s="19">
        <f t="shared" si="9"/>
        <v>5889</v>
      </c>
      <c r="C31" s="19">
        <v>5889</v>
      </c>
      <c r="D31" s="19"/>
      <c r="E31" s="19">
        <f t="shared" si="7"/>
        <v>6406</v>
      </c>
      <c r="F31" s="19">
        <v>6406</v>
      </c>
      <c r="G31" s="19"/>
      <c r="H31" s="19">
        <f t="shared" si="0"/>
        <v>-517</v>
      </c>
      <c r="I31" s="20">
        <f t="shared" si="1"/>
        <v>-8.070558851077116</v>
      </c>
      <c r="J31" s="19">
        <f t="shared" si="2"/>
        <v>-517</v>
      </c>
      <c r="K31" s="21">
        <f t="shared" si="3"/>
        <v>-8.070558851077116</v>
      </c>
    </row>
    <row r="32" spans="1:11" ht="17.25" customHeight="1">
      <c r="A32" s="8" t="s">
        <v>164</v>
      </c>
      <c r="B32" s="19">
        <f t="shared" si="9"/>
        <v>1711</v>
      </c>
      <c r="C32" s="19">
        <v>1711</v>
      </c>
      <c r="D32" s="19"/>
      <c r="E32" s="19">
        <f t="shared" si="7"/>
        <v>2131</v>
      </c>
      <c r="F32" s="19">
        <v>2131</v>
      </c>
      <c r="G32" s="19"/>
      <c r="H32" s="19">
        <f t="shared" si="0"/>
        <v>-420</v>
      </c>
      <c r="I32" s="20">
        <f t="shared" si="1"/>
        <v>-19.70905678085406</v>
      </c>
      <c r="J32" s="19">
        <f t="shared" si="2"/>
        <v>-420</v>
      </c>
      <c r="K32" s="21">
        <f t="shared" si="3"/>
        <v>-19.70905678085406</v>
      </c>
    </row>
    <row r="33" spans="1:11" ht="17.25" customHeight="1">
      <c r="A33" s="153" t="s">
        <v>257</v>
      </c>
      <c r="B33" s="19">
        <f t="shared" si="9"/>
        <v>238</v>
      </c>
      <c r="C33" s="19">
        <v>238</v>
      </c>
      <c r="D33" s="19"/>
      <c r="E33" s="19">
        <f t="shared" si="7"/>
        <v>0</v>
      </c>
      <c r="F33" s="19"/>
      <c r="G33" s="19"/>
      <c r="H33" s="19">
        <f t="shared" si="0"/>
        <v>238</v>
      </c>
      <c r="I33" s="20"/>
      <c r="J33" s="19">
        <f t="shared" si="2"/>
        <v>238</v>
      </c>
      <c r="K33" s="21"/>
    </row>
    <row r="34" spans="1:11" ht="17.25" customHeight="1">
      <c r="A34" s="8" t="s">
        <v>165</v>
      </c>
      <c r="B34" s="19">
        <f t="shared" si="9"/>
        <v>147</v>
      </c>
      <c r="C34" s="19">
        <v>147</v>
      </c>
      <c r="D34" s="19"/>
      <c r="E34" s="19">
        <f t="shared" si="7"/>
        <v>159</v>
      </c>
      <c r="F34" s="19">
        <v>159</v>
      </c>
      <c r="G34" s="19"/>
      <c r="H34" s="19">
        <f t="shared" si="0"/>
        <v>-12</v>
      </c>
      <c r="I34" s="20">
        <f t="shared" si="1"/>
        <v>-7.547169811320755</v>
      </c>
      <c r="J34" s="19">
        <f t="shared" si="2"/>
        <v>-12</v>
      </c>
      <c r="K34" s="21">
        <f t="shared" si="3"/>
        <v>-7.547169811320755</v>
      </c>
    </row>
    <row r="35" spans="1:11" ht="17.25" customHeight="1">
      <c r="A35" s="120" t="s">
        <v>27</v>
      </c>
      <c r="B35" s="19">
        <f>SUM(C35:D35)</f>
        <v>29787</v>
      </c>
      <c r="C35" s="19">
        <v>29787</v>
      </c>
      <c r="D35" s="19"/>
      <c r="E35" s="19">
        <f t="shared" si="7"/>
        <v>33270</v>
      </c>
      <c r="F35" s="19">
        <v>33270</v>
      </c>
      <c r="G35" s="19"/>
      <c r="H35" s="19">
        <f t="shared" si="0"/>
        <v>-3483</v>
      </c>
      <c r="I35" s="20">
        <f t="shared" si="1"/>
        <v>-10.468890892696123</v>
      </c>
      <c r="J35" s="19">
        <f t="shared" si="2"/>
        <v>-3483</v>
      </c>
      <c r="K35" s="21">
        <f t="shared" si="3"/>
        <v>-10.468890892696123</v>
      </c>
    </row>
    <row r="36" spans="1:11" ht="17.25" customHeight="1">
      <c r="A36" s="13" t="s">
        <v>28</v>
      </c>
      <c r="B36" s="19">
        <f t="shared" si="9"/>
        <v>2287</v>
      </c>
      <c r="C36" s="19">
        <v>2287</v>
      </c>
      <c r="D36" s="19">
        <v>0</v>
      </c>
      <c r="E36" s="19">
        <f>SUM(F36:G36)</f>
        <v>1936</v>
      </c>
      <c r="F36" s="19">
        <v>1936</v>
      </c>
      <c r="G36" s="19">
        <v>0</v>
      </c>
      <c r="H36" s="19">
        <f t="shared" si="0"/>
        <v>351</v>
      </c>
      <c r="I36" s="20">
        <f t="shared" si="1"/>
        <v>18.130165289256198</v>
      </c>
      <c r="J36" s="19">
        <f t="shared" si="2"/>
        <v>351</v>
      </c>
      <c r="K36" s="21">
        <f t="shared" si="3"/>
        <v>18.130165289256198</v>
      </c>
    </row>
    <row r="37" spans="1:11" ht="17.25" customHeight="1">
      <c r="A37" s="47" t="s">
        <v>106</v>
      </c>
      <c r="B37" s="19">
        <f t="shared" si="9"/>
        <v>389</v>
      </c>
      <c r="C37" s="31">
        <v>389</v>
      </c>
      <c r="D37" s="31"/>
      <c r="E37" s="19">
        <f>F37+G37</f>
        <v>1867</v>
      </c>
      <c r="F37" s="31">
        <f>18780-16913</f>
        <v>1867</v>
      </c>
      <c r="G37" s="31"/>
      <c r="H37" s="19">
        <f t="shared" si="0"/>
        <v>-1478</v>
      </c>
      <c r="I37" s="20">
        <f t="shared" si="1"/>
        <v>-79.1644349223353</v>
      </c>
      <c r="J37" s="19">
        <f t="shared" si="2"/>
        <v>-1478</v>
      </c>
      <c r="K37" s="21">
        <f t="shared" si="3"/>
        <v>-79.1644349223353</v>
      </c>
    </row>
    <row r="38" spans="1:11" ht="17.25" customHeight="1">
      <c r="A38" s="26" t="s">
        <v>97</v>
      </c>
      <c r="B38" s="19">
        <f t="shared" si="9"/>
        <v>16469</v>
      </c>
      <c r="C38" s="27">
        <v>16469</v>
      </c>
      <c r="D38" s="27"/>
      <c r="E38" s="19">
        <f>F38+G38</f>
        <v>7536</v>
      </c>
      <c r="F38" s="27">
        <v>7536</v>
      </c>
      <c r="G38" s="27"/>
      <c r="H38" s="19">
        <f t="shared" si="0"/>
        <v>8933</v>
      </c>
      <c r="I38" s="20">
        <f t="shared" si="1"/>
        <v>118.53768577494692</v>
      </c>
      <c r="J38" s="19">
        <f t="shared" si="2"/>
        <v>8933</v>
      </c>
      <c r="K38" s="21">
        <f t="shared" si="3"/>
        <v>118.53768577494692</v>
      </c>
    </row>
    <row r="39" spans="1:11" ht="17.25" customHeight="1">
      <c r="A39" s="26" t="s">
        <v>258</v>
      </c>
      <c r="B39" s="19">
        <f t="shared" si="9"/>
        <v>818</v>
      </c>
      <c r="C39" s="27">
        <v>818</v>
      </c>
      <c r="D39" s="27"/>
      <c r="E39" s="27"/>
      <c r="F39" s="27"/>
      <c r="G39" s="27"/>
      <c r="H39" s="19">
        <f t="shared" si="0"/>
        <v>818</v>
      </c>
      <c r="I39" s="20"/>
      <c r="J39" s="19">
        <f t="shared" si="2"/>
        <v>818</v>
      </c>
      <c r="K39" s="21"/>
    </row>
    <row r="40" spans="1:11" ht="17.25" customHeight="1" thickBot="1">
      <c r="A40" s="14" t="s">
        <v>43</v>
      </c>
      <c r="B40" s="22">
        <f aca="true" t="shared" si="10" ref="B40:G40">B5+B6+B36+B37+B38+B39</f>
        <v>315029</v>
      </c>
      <c r="C40" s="22">
        <f t="shared" si="10"/>
        <v>269987</v>
      </c>
      <c r="D40" s="22">
        <f t="shared" si="10"/>
        <v>45042</v>
      </c>
      <c r="E40" s="22">
        <f t="shared" si="10"/>
        <v>300298</v>
      </c>
      <c r="F40" s="22">
        <f t="shared" si="10"/>
        <v>260256</v>
      </c>
      <c r="G40" s="22">
        <f t="shared" si="10"/>
        <v>40042</v>
      </c>
      <c r="H40" s="22">
        <f t="shared" si="0"/>
        <v>14731</v>
      </c>
      <c r="I40" s="23">
        <f t="shared" si="1"/>
        <v>4.905460575828011</v>
      </c>
      <c r="J40" s="22">
        <f t="shared" si="2"/>
        <v>9731</v>
      </c>
      <c r="K40" s="24">
        <f t="shared" si="3"/>
        <v>3.7390108201155785</v>
      </c>
    </row>
  </sheetData>
  <sheetProtection/>
  <mergeCells count="5">
    <mergeCell ref="A1:K1"/>
    <mergeCell ref="A3:A4"/>
    <mergeCell ref="B3:D3"/>
    <mergeCell ref="E3:G3"/>
    <mergeCell ref="H3:K3"/>
  </mergeCells>
  <printOptions/>
  <pageMargins left="0.77" right="0.2" top="0.4724409448818898" bottom="0.4330708661417323" header="0.45" footer="0.15748031496062992"/>
  <pageSetup firstPageNumber="3" useFirstPageNumber="1" horizontalDpi="600" verticalDpi="600" orientation="landscape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showZero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9" sqref="D19"/>
    </sheetView>
  </sheetViews>
  <sheetFormatPr defaultColWidth="9.00390625" defaultRowHeight="14.25"/>
  <cols>
    <col min="1" max="1" width="22.875" style="0" customWidth="1"/>
    <col min="2" max="5" width="7.125" style="0" customWidth="1"/>
    <col min="6" max="6" width="6.50390625" style="0" customWidth="1"/>
    <col min="7" max="7" width="6.75390625" style="0" customWidth="1"/>
    <col min="8" max="8" width="6.50390625" style="0" customWidth="1"/>
    <col min="9" max="12" width="7.125" style="0" customWidth="1"/>
    <col min="13" max="14" width="6.50390625" style="0" customWidth="1"/>
    <col min="15" max="15" width="6.125" style="0" customWidth="1"/>
    <col min="16" max="16" width="5.75390625" style="0" customWidth="1"/>
    <col min="17" max="17" width="6.75390625" style="0" customWidth="1"/>
    <col min="18" max="18" width="7.125" style="0" customWidth="1"/>
    <col min="19" max="19" width="8.375" style="0" customWidth="1"/>
  </cols>
  <sheetData>
    <row r="1" spans="1:19" ht="32.25" customHeight="1">
      <c r="A1" s="200" t="s">
        <v>264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5.75" thickBot="1">
      <c r="A2" s="6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32</v>
      </c>
    </row>
    <row r="3" spans="1:19" ht="15.75" customHeight="1">
      <c r="A3" s="210" t="s">
        <v>44</v>
      </c>
      <c r="B3" s="212" t="s">
        <v>265</v>
      </c>
      <c r="C3" s="213"/>
      <c r="D3" s="213"/>
      <c r="E3" s="213"/>
      <c r="F3" s="213"/>
      <c r="G3" s="213"/>
      <c r="H3" s="214"/>
      <c r="I3" s="215" t="s">
        <v>266</v>
      </c>
      <c r="J3" s="216"/>
      <c r="K3" s="216"/>
      <c r="L3" s="216"/>
      <c r="M3" s="216"/>
      <c r="N3" s="216"/>
      <c r="O3" s="216"/>
      <c r="P3" s="207" t="s">
        <v>77</v>
      </c>
      <c r="Q3" s="208"/>
      <c r="R3" s="208"/>
      <c r="S3" s="209"/>
    </row>
    <row r="4" spans="1:19" ht="12.75" customHeight="1">
      <c r="A4" s="211"/>
      <c r="B4" s="204" t="s">
        <v>45</v>
      </c>
      <c r="C4" s="204" t="s">
        <v>2</v>
      </c>
      <c r="D4" s="204"/>
      <c r="E4" s="204"/>
      <c r="F4" s="204"/>
      <c r="G4" s="204"/>
      <c r="H4" s="204" t="s">
        <v>3</v>
      </c>
      <c r="I4" s="204" t="s">
        <v>45</v>
      </c>
      <c r="J4" s="204" t="s">
        <v>2</v>
      </c>
      <c r="K4" s="204"/>
      <c r="L4" s="204"/>
      <c r="M4" s="204"/>
      <c r="N4" s="204"/>
      <c r="O4" s="204" t="s">
        <v>3</v>
      </c>
      <c r="P4" s="205" t="s">
        <v>39</v>
      </c>
      <c r="Q4" s="205" t="s">
        <v>40</v>
      </c>
      <c r="R4" s="205" t="s">
        <v>41</v>
      </c>
      <c r="S4" s="202" t="s">
        <v>42</v>
      </c>
    </row>
    <row r="5" spans="1:19" ht="20.25" customHeight="1">
      <c r="A5" s="211"/>
      <c r="B5" s="204"/>
      <c r="C5" s="3" t="s">
        <v>1</v>
      </c>
      <c r="D5" s="3" t="s">
        <v>46</v>
      </c>
      <c r="E5" s="3" t="s">
        <v>47</v>
      </c>
      <c r="F5" s="169" t="s">
        <v>269</v>
      </c>
      <c r="G5" s="3" t="s">
        <v>48</v>
      </c>
      <c r="H5" s="204"/>
      <c r="I5" s="204"/>
      <c r="J5" s="3" t="s">
        <v>50</v>
      </c>
      <c r="K5" s="3" t="s">
        <v>51</v>
      </c>
      <c r="L5" s="3" t="s">
        <v>52</v>
      </c>
      <c r="M5" s="169" t="s">
        <v>269</v>
      </c>
      <c r="N5" s="3" t="s">
        <v>53</v>
      </c>
      <c r="O5" s="204"/>
      <c r="P5" s="206"/>
      <c r="Q5" s="206"/>
      <c r="R5" s="206"/>
      <c r="S5" s="203"/>
    </row>
    <row r="6" spans="1:19" ht="20.25" customHeight="1">
      <c r="A6" s="16" t="s">
        <v>100</v>
      </c>
      <c r="B6" s="36">
        <f aca="true" t="shared" si="0" ref="B6:B34">SUM(D6:H6)</f>
        <v>242810</v>
      </c>
      <c r="C6" s="36">
        <f>SUM(D6:G6)</f>
        <v>216900</v>
      </c>
      <c r="D6" s="37">
        <f>SUM(D7:D28)</f>
        <v>120912</v>
      </c>
      <c r="E6" s="37">
        <f aca="true" t="shared" si="1" ref="E6:O6">SUM(E7:E28)</f>
        <v>88701</v>
      </c>
      <c r="F6" s="37">
        <f t="shared" si="1"/>
        <v>5000</v>
      </c>
      <c r="G6" s="37">
        <f t="shared" si="1"/>
        <v>2287</v>
      </c>
      <c r="H6" s="37">
        <f t="shared" si="1"/>
        <v>25910</v>
      </c>
      <c r="I6" s="37">
        <f t="shared" si="1"/>
        <v>250004</v>
      </c>
      <c r="J6" s="37">
        <f t="shared" si="1"/>
        <v>227687</v>
      </c>
      <c r="K6" s="37">
        <f t="shared" si="1"/>
        <v>116600</v>
      </c>
      <c r="L6" s="37">
        <f t="shared" si="1"/>
        <v>103800</v>
      </c>
      <c r="M6" s="37">
        <f t="shared" si="1"/>
        <v>5000</v>
      </c>
      <c r="N6" s="37">
        <f t="shared" si="1"/>
        <v>2287</v>
      </c>
      <c r="O6" s="37">
        <f t="shared" si="1"/>
        <v>22317</v>
      </c>
      <c r="P6" s="36">
        <f>B6-I6</f>
        <v>-7194</v>
      </c>
      <c r="Q6" s="38">
        <f>P6/I6*100</f>
        <v>-2.877553959136654</v>
      </c>
      <c r="R6" s="36">
        <f>C6-J6</f>
        <v>-10787</v>
      </c>
      <c r="S6" s="39">
        <f>R6/J6*100</f>
        <v>-4.737644222111935</v>
      </c>
    </row>
    <row r="7" spans="1:19" ht="18" customHeight="1">
      <c r="A7" s="84" t="s">
        <v>82</v>
      </c>
      <c r="B7" s="36">
        <f t="shared" si="0"/>
        <v>18837</v>
      </c>
      <c r="C7" s="36">
        <f>SUM(D7:G7)</f>
        <v>11680</v>
      </c>
      <c r="D7" s="37">
        <v>11208</v>
      </c>
      <c r="E7" s="37">
        <v>472</v>
      </c>
      <c r="F7" s="37"/>
      <c r="G7" s="37"/>
      <c r="H7" s="37">
        <v>7157</v>
      </c>
      <c r="I7" s="40">
        <f>J7+O7</f>
        <v>19060</v>
      </c>
      <c r="J7" s="36">
        <f>SUM(K7:N7)</f>
        <v>12520</v>
      </c>
      <c r="K7" s="164">
        <v>12036</v>
      </c>
      <c r="L7" s="170">
        <v>484</v>
      </c>
      <c r="M7" s="170"/>
      <c r="N7" s="76"/>
      <c r="O7" s="165">
        <v>6540</v>
      </c>
      <c r="P7" s="36">
        <f aca="true" t="shared" si="2" ref="P7:P34">B7-I7</f>
        <v>-223</v>
      </c>
      <c r="Q7" s="38">
        <f aca="true" t="shared" si="3" ref="Q7:Q34">P7/I7*100</f>
        <v>-1.1699895068205668</v>
      </c>
      <c r="R7" s="36">
        <f aca="true" t="shared" si="4" ref="R7:R34">C7-J7</f>
        <v>-840</v>
      </c>
      <c r="S7" s="39">
        <f aca="true" t="shared" si="5" ref="S7:S34">R7/J7*100</f>
        <v>-6.7092651757188495</v>
      </c>
    </row>
    <row r="8" spans="1:19" ht="18" customHeight="1">
      <c r="A8" s="84" t="s">
        <v>83</v>
      </c>
      <c r="B8" s="36">
        <f t="shared" si="0"/>
        <v>118</v>
      </c>
      <c r="C8" s="36">
        <f aca="true" t="shared" si="6" ref="C8:C28">SUM(D8:G8)</f>
        <v>118</v>
      </c>
      <c r="D8" s="37">
        <v>82</v>
      </c>
      <c r="E8" s="37">
        <v>36</v>
      </c>
      <c r="F8" s="37"/>
      <c r="G8" s="36"/>
      <c r="H8" s="36"/>
      <c r="I8" s="40">
        <f aca="true" t="shared" si="7" ref="I8:I33">J8+O8</f>
        <v>118</v>
      </c>
      <c r="J8" s="36">
        <f aca="true" t="shared" si="8" ref="J8:J33">SUM(K8:N8)</f>
        <v>118</v>
      </c>
      <c r="K8" s="164">
        <v>82</v>
      </c>
      <c r="L8" s="170">
        <v>36</v>
      </c>
      <c r="M8" s="170"/>
      <c r="N8" s="76"/>
      <c r="O8" s="165"/>
      <c r="P8" s="36">
        <f t="shared" si="2"/>
        <v>0</v>
      </c>
      <c r="Q8" s="38">
        <f t="shared" si="3"/>
        <v>0</v>
      </c>
      <c r="R8" s="36">
        <f t="shared" si="4"/>
        <v>0</v>
      </c>
      <c r="S8" s="39">
        <f t="shared" si="5"/>
        <v>0</v>
      </c>
    </row>
    <row r="9" spans="1:19" ht="18" customHeight="1">
      <c r="A9" s="84" t="s">
        <v>84</v>
      </c>
      <c r="B9" s="36">
        <f t="shared" si="0"/>
        <v>7089</v>
      </c>
      <c r="C9" s="36">
        <f t="shared" si="6"/>
        <v>7051</v>
      </c>
      <c r="D9" s="37">
        <v>6451</v>
      </c>
      <c r="E9" s="37">
        <v>600</v>
      </c>
      <c r="F9" s="37"/>
      <c r="G9" s="37"/>
      <c r="H9" s="37">
        <v>38</v>
      </c>
      <c r="I9" s="40">
        <f t="shared" si="7"/>
        <v>7592</v>
      </c>
      <c r="J9" s="36">
        <f t="shared" si="8"/>
        <v>7551</v>
      </c>
      <c r="K9" s="164">
        <v>6406</v>
      </c>
      <c r="L9" s="170">
        <v>1145</v>
      </c>
      <c r="M9" s="170"/>
      <c r="N9" s="76"/>
      <c r="O9" s="165">
        <v>41</v>
      </c>
      <c r="P9" s="36">
        <f t="shared" si="2"/>
        <v>-503</v>
      </c>
      <c r="Q9" s="38">
        <f t="shared" si="3"/>
        <v>-6.625395152792413</v>
      </c>
      <c r="R9" s="36">
        <f t="shared" si="4"/>
        <v>-500</v>
      </c>
      <c r="S9" s="39">
        <f t="shared" si="5"/>
        <v>-6.621639517944643</v>
      </c>
    </row>
    <row r="10" spans="1:19" ht="18" customHeight="1">
      <c r="A10" s="84" t="s">
        <v>85</v>
      </c>
      <c r="B10" s="36">
        <f t="shared" si="0"/>
        <v>31000</v>
      </c>
      <c r="C10" s="36">
        <f t="shared" si="6"/>
        <v>30957</v>
      </c>
      <c r="D10" s="37">
        <v>26257</v>
      </c>
      <c r="E10" s="37">
        <v>4700</v>
      </c>
      <c r="F10" s="37"/>
      <c r="G10" s="37"/>
      <c r="H10" s="37">
        <v>43</v>
      </c>
      <c r="I10" s="40">
        <f t="shared" si="7"/>
        <v>34526</v>
      </c>
      <c r="J10" s="36">
        <f t="shared" si="8"/>
        <v>34501</v>
      </c>
      <c r="K10" s="164">
        <v>28086</v>
      </c>
      <c r="L10" s="170">
        <v>6415</v>
      </c>
      <c r="M10" s="170"/>
      <c r="N10" s="76"/>
      <c r="O10" s="165">
        <v>25</v>
      </c>
      <c r="P10" s="36">
        <f t="shared" si="2"/>
        <v>-3526</v>
      </c>
      <c r="Q10" s="38">
        <f t="shared" si="3"/>
        <v>-10.212593407866535</v>
      </c>
      <c r="R10" s="36">
        <f t="shared" si="4"/>
        <v>-3544</v>
      </c>
      <c r="S10" s="39">
        <f t="shared" si="5"/>
        <v>-10.272166024173213</v>
      </c>
    </row>
    <row r="11" spans="1:19" ht="18" customHeight="1">
      <c r="A11" s="84" t="s">
        <v>86</v>
      </c>
      <c r="B11" s="36">
        <f t="shared" si="0"/>
        <v>78</v>
      </c>
      <c r="C11" s="36">
        <f t="shared" si="6"/>
        <v>78</v>
      </c>
      <c r="D11" s="37">
        <v>66</v>
      </c>
      <c r="E11" s="37">
        <v>12</v>
      </c>
      <c r="F11" s="37"/>
      <c r="G11" s="37"/>
      <c r="H11" s="36"/>
      <c r="I11" s="40">
        <f t="shared" si="7"/>
        <v>78</v>
      </c>
      <c r="J11" s="36">
        <f t="shared" si="8"/>
        <v>78</v>
      </c>
      <c r="K11" s="164">
        <v>66</v>
      </c>
      <c r="L11" s="170">
        <v>12</v>
      </c>
      <c r="M11" s="170"/>
      <c r="N11" s="76"/>
      <c r="O11" s="165"/>
      <c r="P11" s="36">
        <f t="shared" si="2"/>
        <v>0</v>
      </c>
      <c r="Q11" s="38">
        <f t="shared" si="3"/>
        <v>0</v>
      </c>
      <c r="R11" s="36">
        <f t="shared" si="4"/>
        <v>0</v>
      </c>
      <c r="S11" s="39">
        <f t="shared" si="5"/>
        <v>0</v>
      </c>
    </row>
    <row r="12" spans="1:19" ht="18" customHeight="1">
      <c r="A12" s="82" t="s">
        <v>145</v>
      </c>
      <c r="B12" s="36">
        <f t="shared" si="0"/>
        <v>1538</v>
      </c>
      <c r="C12" s="36">
        <f t="shared" si="6"/>
        <v>1538</v>
      </c>
      <c r="D12" s="37">
        <v>812</v>
      </c>
      <c r="E12" s="37">
        <v>726</v>
      </c>
      <c r="F12" s="37"/>
      <c r="G12" s="37"/>
      <c r="H12" s="36"/>
      <c r="I12" s="40">
        <f t="shared" si="7"/>
        <v>2206</v>
      </c>
      <c r="J12" s="36">
        <f t="shared" si="8"/>
        <v>2206</v>
      </c>
      <c r="K12" s="164">
        <v>1405</v>
      </c>
      <c r="L12" s="170">
        <v>801</v>
      </c>
      <c r="M12" s="170"/>
      <c r="N12" s="76"/>
      <c r="O12" s="165"/>
      <c r="P12" s="36">
        <f t="shared" si="2"/>
        <v>-668</v>
      </c>
      <c r="Q12" s="38">
        <f t="shared" si="3"/>
        <v>-30.28105167724388</v>
      </c>
      <c r="R12" s="36">
        <f t="shared" si="4"/>
        <v>-668</v>
      </c>
      <c r="S12" s="39">
        <f t="shared" si="5"/>
        <v>-30.28105167724388</v>
      </c>
    </row>
    <row r="13" spans="1:19" ht="18" customHeight="1">
      <c r="A13" s="84" t="s">
        <v>87</v>
      </c>
      <c r="B13" s="36">
        <f t="shared" si="0"/>
        <v>53510</v>
      </c>
      <c r="C13" s="36">
        <f t="shared" si="6"/>
        <v>52520</v>
      </c>
      <c r="D13" s="37">
        <v>37477</v>
      </c>
      <c r="E13" s="37">
        <v>15043</v>
      </c>
      <c r="F13" s="37"/>
      <c r="G13" s="37"/>
      <c r="H13" s="37">
        <v>990</v>
      </c>
      <c r="I13" s="40">
        <f t="shared" si="7"/>
        <v>47072</v>
      </c>
      <c r="J13" s="36">
        <f t="shared" si="8"/>
        <v>46419</v>
      </c>
      <c r="K13" s="164">
        <v>30525</v>
      </c>
      <c r="L13" s="170">
        <v>15894</v>
      </c>
      <c r="M13" s="170"/>
      <c r="N13" s="76"/>
      <c r="O13" s="165">
        <v>653</v>
      </c>
      <c r="P13" s="36">
        <f t="shared" si="2"/>
        <v>6438</v>
      </c>
      <c r="Q13" s="38">
        <f t="shared" si="3"/>
        <v>13.676920462270564</v>
      </c>
      <c r="R13" s="36">
        <f t="shared" si="4"/>
        <v>6101</v>
      </c>
      <c r="S13" s="39">
        <f t="shared" si="5"/>
        <v>13.143324931601283</v>
      </c>
    </row>
    <row r="14" spans="1:19" ht="18" customHeight="1">
      <c r="A14" s="82" t="s">
        <v>146</v>
      </c>
      <c r="B14" s="36">
        <f t="shared" si="0"/>
        <v>14476</v>
      </c>
      <c r="C14" s="36">
        <f t="shared" si="6"/>
        <v>13867</v>
      </c>
      <c r="D14" s="37">
        <v>10011</v>
      </c>
      <c r="E14" s="37">
        <v>3856</v>
      </c>
      <c r="F14" s="37"/>
      <c r="G14" s="37"/>
      <c r="H14" s="37">
        <v>609</v>
      </c>
      <c r="I14" s="40">
        <f t="shared" si="7"/>
        <v>14992</v>
      </c>
      <c r="J14" s="36">
        <f t="shared" si="8"/>
        <v>14417</v>
      </c>
      <c r="K14" s="164">
        <v>9732</v>
      </c>
      <c r="L14" s="170">
        <v>4685</v>
      </c>
      <c r="M14" s="170"/>
      <c r="N14" s="76"/>
      <c r="O14" s="165">
        <v>575</v>
      </c>
      <c r="P14" s="36">
        <f t="shared" si="2"/>
        <v>-516</v>
      </c>
      <c r="Q14" s="38">
        <f t="shared" si="3"/>
        <v>-3.4418356456776946</v>
      </c>
      <c r="R14" s="36">
        <f t="shared" si="4"/>
        <v>-550</v>
      </c>
      <c r="S14" s="39">
        <f t="shared" si="5"/>
        <v>-3.814940695012832</v>
      </c>
    </row>
    <row r="15" spans="1:19" ht="18" customHeight="1">
      <c r="A15" s="84" t="s">
        <v>88</v>
      </c>
      <c r="B15" s="36">
        <f t="shared" si="0"/>
        <v>9165</v>
      </c>
      <c r="C15" s="36">
        <f t="shared" si="6"/>
        <v>9153</v>
      </c>
      <c r="D15" s="37">
        <v>2003</v>
      </c>
      <c r="E15" s="37">
        <v>7150</v>
      </c>
      <c r="F15" s="37"/>
      <c r="G15" s="37"/>
      <c r="H15" s="37">
        <v>12</v>
      </c>
      <c r="I15" s="40">
        <f t="shared" si="7"/>
        <v>8537</v>
      </c>
      <c r="J15" s="36">
        <f t="shared" si="8"/>
        <v>8526</v>
      </c>
      <c r="K15" s="164">
        <v>1376</v>
      </c>
      <c r="L15" s="170">
        <v>7150</v>
      </c>
      <c r="M15" s="170"/>
      <c r="N15" s="76"/>
      <c r="O15" s="165">
        <v>11</v>
      </c>
      <c r="P15" s="36">
        <f t="shared" si="2"/>
        <v>628</v>
      </c>
      <c r="Q15" s="38">
        <f t="shared" si="3"/>
        <v>7.356214126742415</v>
      </c>
      <c r="R15" s="36">
        <f t="shared" si="4"/>
        <v>627</v>
      </c>
      <c r="S15" s="39">
        <f t="shared" si="5"/>
        <v>7.353976073187896</v>
      </c>
    </row>
    <row r="16" spans="1:19" ht="18" customHeight="1">
      <c r="A16" s="84" t="s">
        <v>89</v>
      </c>
      <c r="B16" s="36">
        <f t="shared" si="0"/>
        <v>6544</v>
      </c>
      <c r="C16" s="36">
        <f t="shared" si="6"/>
        <v>4681</v>
      </c>
      <c r="D16" s="37">
        <f>4552-1087</f>
        <v>3465</v>
      </c>
      <c r="E16" s="37">
        <v>129</v>
      </c>
      <c r="F16" s="37"/>
      <c r="G16" s="37">
        <f>2287-1200</f>
        <v>1087</v>
      </c>
      <c r="H16" s="37">
        <v>1863</v>
      </c>
      <c r="I16" s="40">
        <f t="shared" si="7"/>
        <v>6915</v>
      </c>
      <c r="J16" s="36">
        <f t="shared" si="8"/>
        <v>5552</v>
      </c>
      <c r="K16" s="164">
        <v>3136</v>
      </c>
      <c r="L16" s="170">
        <v>129</v>
      </c>
      <c r="M16" s="170"/>
      <c r="N16" s="170">
        <v>2287</v>
      </c>
      <c r="O16" s="165">
        <v>1363</v>
      </c>
      <c r="P16" s="36">
        <f t="shared" si="2"/>
        <v>-371</v>
      </c>
      <c r="Q16" s="38">
        <f t="shared" si="3"/>
        <v>-5.365148228488793</v>
      </c>
      <c r="R16" s="36">
        <f t="shared" si="4"/>
        <v>-871</v>
      </c>
      <c r="S16" s="39">
        <f t="shared" si="5"/>
        <v>-15.688040345821324</v>
      </c>
    </row>
    <row r="17" spans="1:19" ht="18" customHeight="1">
      <c r="A17" s="84" t="s">
        <v>90</v>
      </c>
      <c r="B17" s="36">
        <f t="shared" si="0"/>
        <v>76696</v>
      </c>
      <c r="C17" s="36">
        <f t="shared" si="6"/>
        <v>61917</v>
      </c>
      <c r="D17" s="37">
        <v>12254</v>
      </c>
      <c r="E17" s="37">
        <v>44663</v>
      </c>
      <c r="F17" s="37">
        <v>5000</v>
      </c>
      <c r="G17" s="37"/>
      <c r="H17" s="37">
        <v>14779</v>
      </c>
      <c r="I17" s="40">
        <f t="shared" si="7"/>
        <v>83675</v>
      </c>
      <c r="J17" s="36">
        <f t="shared" si="8"/>
        <v>71448</v>
      </c>
      <c r="K17" s="164">
        <v>12113</v>
      </c>
      <c r="L17" s="170">
        <v>54335</v>
      </c>
      <c r="M17" s="170">
        <v>5000</v>
      </c>
      <c r="N17" s="76"/>
      <c r="O17" s="165">
        <v>12227</v>
      </c>
      <c r="P17" s="36">
        <f t="shared" si="2"/>
        <v>-6979</v>
      </c>
      <c r="Q17" s="38">
        <f t="shared" si="3"/>
        <v>-8.340603525545266</v>
      </c>
      <c r="R17" s="36">
        <f t="shared" si="4"/>
        <v>-9531</v>
      </c>
      <c r="S17" s="39">
        <f t="shared" si="5"/>
        <v>-13.33977158212966</v>
      </c>
    </row>
    <row r="18" spans="1:19" ht="18" customHeight="1">
      <c r="A18" s="84" t="s">
        <v>91</v>
      </c>
      <c r="B18" s="36">
        <f t="shared" si="0"/>
        <v>5772</v>
      </c>
      <c r="C18" s="36">
        <f t="shared" si="6"/>
        <v>5767</v>
      </c>
      <c r="D18" s="37">
        <v>655</v>
      </c>
      <c r="E18" s="37">
        <v>5112</v>
      </c>
      <c r="F18" s="37"/>
      <c r="G18" s="36"/>
      <c r="H18" s="36">
        <v>5</v>
      </c>
      <c r="I18" s="40">
        <f t="shared" si="7"/>
        <v>5664</v>
      </c>
      <c r="J18" s="36">
        <f t="shared" si="8"/>
        <v>5573</v>
      </c>
      <c r="K18" s="164">
        <v>460</v>
      </c>
      <c r="L18" s="170">
        <v>5113</v>
      </c>
      <c r="M18" s="170"/>
      <c r="N18" s="76"/>
      <c r="O18" s="166">
        <v>91</v>
      </c>
      <c r="P18" s="36">
        <f t="shared" si="2"/>
        <v>108</v>
      </c>
      <c r="Q18" s="38">
        <f t="shared" si="3"/>
        <v>1.9067796610169492</v>
      </c>
      <c r="R18" s="36">
        <f t="shared" si="4"/>
        <v>194</v>
      </c>
      <c r="S18" s="39">
        <f t="shared" si="5"/>
        <v>3.4810694419522696</v>
      </c>
    </row>
    <row r="19" spans="1:19" ht="18" customHeight="1">
      <c r="A19" s="163" t="s">
        <v>267</v>
      </c>
      <c r="B19" s="36">
        <f t="shared" si="0"/>
        <v>1712</v>
      </c>
      <c r="C19" s="36">
        <f t="shared" si="6"/>
        <v>1710</v>
      </c>
      <c r="D19" s="37">
        <f>1681-1200</f>
        <v>481</v>
      </c>
      <c r="E19" s="37">
        <v>29</v>
      </c>
      <c r="F19" s="37"/>
      <c r="G19" s="37">
        <v>1200</v>
      </c>
      <c r="H19" s="37">
        <v>2</v>
      </c>
      <c r="I19" s="40">
        <f t="shared" si="7"/>
        <v>691</v>
      </c>
      <c r="J19" s="36">
        <f t="shared" si="8"/>
        <v>378</v>
      </c>
      <c r="K19" s="164">
        <v>378</v>
      </c>
      <c r="L19" s="170"/>
      <c r="M19" s="170"/>
      <c r="N19" s="76"/>
      <c r="O19" s="168">
        <v>313</v>
      </c>
      <c r="P19" s="36">
        <f t="shared" si="2"/>
        <v>1021</v>
      </c>
      <c r="Q19" s="38">
        <f t="shared" si="3"/>
        <v>147.75687409551375</v>
      </c>
      <c r="R19" s="36">
        <f t="shared" si="4"/>
        <v>1332</v>
      </c>
      <c r="S19" s="39">
        <f t="shared" si="5"/>
        <v>352.38095238095235</v>
      </c>
    </row>
    <row r="20" spans="1:19" ht="18" customHeight="1">
      <c r="A20" s="84" t="s">
        <v>93</v>
      </c>
      <c r="B20" s="36">
        <f t="shared" si="0"/>
        <v>173</v>
      </c>
      <c r="C20" s="36">
        <f t="shared" si="6"/>
        <v>173</v>
      </c>
      <c r="D20" s="37">
        <v>153</v>
      </c>
      <c r="E20" s="37">
        <v>20</v>
      </c>
      <c r="F20" s="37"/>
      <c r="G20" s="37"/>
      <c r="H20" s="37"/>
      <c r="I20" s="40">
        <f t="shared" si="7"/>
        <v>1180</v>
      </c>
      <c r="J20" s="36">
        <f t="shared" si="8"/>
        <v>1180</v>
      </c>
      <c r="K20" s="164">
        <v>160</v>
      </c>
      <c r="L20" s="170">
        <v>1020</v>
      </c>
      <c r="M20" s="170"/>
      <c r="N20" s="76"/>
      <c r="O20" s="167"/>
      <c r="P20" s="36">
        <f t="shared" si="2"/>
        <v>-1007</v>
      </c>
      <c r="Q20" s="38">
        <f t="shared" si="3"/>
        <v>-85.33898305084746</v>
      </c>
      <c r="R20" s="36">
        <f t="shared" si="4"/>
        <v>-1007</v>
      </c>
      <c r="S20" s="39">
        <f t="shared" si="5"/>
        <v>-85.33898305084746</v>
      </c>
    </row>
    <row r="21" spans="1:19" ht="18" customHeight="1">
      <c r="A21" s="82" t="s">
        <v>144</v>
      </c>
      <c r="B21" s="36">
        <f t="shared" si="0"/>
        <v>1215</v>
      </c>
      <c r="C21" s="36">
        <f t="shared" si="6"/>
        <v>1215</v>
      </c>
      <c r="D21" s="37">
        <v>936</v>
      </c>
      <c r="E21" s="37">
        <v>279</v>
      </c>
      <c r="F21" s="37"/>
      <c r="G21" s="37"/>
      <c r="H21" s="37"/>
      <c r="I21" s="40">
        <f t="shared" si="7"/>
        <v>1514</v>
      </c>
      <c r="J21" s="36">
        <f t="shared" si="8"/>
        <v>1514</v>
      </c>
      <c r="K21" s="164">
        <v>748</v>
      </c>
      <c r="L21" s="170">
        <v>766</v>
      </c>
      <c r="M21" s="170"/>
      <c r="N21" s="76"/>
      <c r="O21" s="167"/>
      <c r="P21" s="36">
        <f t="shared" si="2"/>
        <v>-299</v>
      </c>
      <c r="Q21" s="38">
        <f t="shared" si="3"/>
        <v>-19.74900924702774</v>
      </c>
      <c r="R21" s="36">
        <f t="shared" si="4"/>
        <v>-299</v>
      </c>
      <c r="S21" s="39">
        <f t="shared" si="5"/>
        <v>-19.74900924702774</v>
      </c>
    </row>
    <row r="22" spans="1:19" ht="18" customHeight="1">
      <c r="A22" s="84" t="s">
        <v>95</v>
      </c>
      <c r="B22" s="36">
        <f t="shared" si="0"/>
        <v>12148</v>
      </c>
      <c r="C22" s="36">
        <f t="shared" si="6"/>
        <v>11745</v>
      </c>
      <c r="D22" s="37">
        <v>6218</v>
      </c>
      <c r="E22" s="37">
        <v>5527</v>
      </c>
      <c r="F22" s="37"/>
      <c r="G22" s="37"/>
      <c r="H22" s="37">
        <v>403</v>
      </c>
      <c r="I22" s="40">
        <f t="shared" si="7"/>
        <v>12271</v>
      </c>
      <c r="J22" s="36">
        <f t="shared" si="8"/>
        <v>11800</v>
      </c>
      <c r="K22" s="164">
        <v>6260</v>
      </c>
      <c r="L22" s="170">
        <v>5540</v>
      </c>
      <c r="M22" s="170"/>
      <c r="N22" s="76"/>
      <c r="O22" s="168">
        <v>471</v>
      </c>
      <c r="P22" s="36">
        <f t="shared" si="2"/>
        <v>-123</v>
      </c>
      <c r="Q22" s="38">
        <f t="shared" si="3"/>
        <v>-1.0023632955749329</v>
      </c>
      <c r="R22" s="36">
        <f t="shared" si="4"/>
        <v>-55</v>
      </c>
      <c r="S22" s="39">
        <f t="shared" si="5"/>
        <v>-0.46610169491525427</v>
      </c>
    </row>
    <row r="23" spans="1:19" ht="18" customHeight="1">
      <c r="A23" s="84" t="s">
        <v>252</v>
      </c>
      <c r="B23" s="36">
        <f t="shared" si="0"/>
        <v>235</v>
      </c>
      <c r="C23" s="36">
        <f t="shared" si="6"/>
        <v>235</v>
      </c>
      <c r="D23" s="37">
        <v>235</v>
      </c>
      <c r="E23" s="37"/>
      <c r="F23" s="37"/>
      <c r="G23" s="37"/>
      <c r="H23" s="37"/>
      <c r="I23" s="40">
        <f t="shared" si="7"/>
        <v>237</v>
      </c>
      <c r="J23" s="36">
        <f t="shared" si="8"/>
        <v>237</v>
      </c>
      <c r="K23" s="164">
        <v>237</v>
      </c>
      <c r="L23" s="170"/>
      <c r="M23" s="170"/>
      <c r="N23" s="76"/>
      <c r="O23" s="164"/>
      <c r="P23" s="36">
        <f t="shared" si="2"/>
        <v>-2</v>
      </c>
      <c r="Q23" s="38">
        <f t="shared" si="3"/>
        <v>-0.8438818565400843</v>
      </c>
      <c r="R23" s="36">
        <f t="shared" si="4"/>
        <v>-2</v>
      </c>
      <c r="S23" s="39">
        <f t="shared" si="5"/>
        <v>-0.8438818565400843</v>
      </c>
    </row>
    <row r="24" spans="1:19" ht="18" customHeight="1">
      <c r="A24" s="84" t="s">
        <v>139</v>
      </c>
      <c r="B24" s="36">
        <f t="shared" si="0"/>
        <v>999</v>
      </c>
      <c r="C24" s="36">
        <f t="shared" si="6"/>
        <v>990</v>
      </c>
      <c r="D24" s="37">
        <v>643</v>
      </c>
      <c r="E24" s="37">
        <v>347</v>
      </c>
      <c r="F24" s="37"/>
      <c r="G24" s="37"/>
      <c r="H24" s="37">
        <v>9</v>
      </c>
      <c r="I24" s="40">
        <f t="shared" si="7"/>
        <v>875</v>
      </c>
      <c r="J24" s="36">
        <f t="shared" si="8"/>
        <v>868</v>
      </c>
      <c r="K24" s="164">
        <v>593</v>
      </c>
      <c r="L24" s="170">
        <v>275</v>
      </c>
      <c r="M24" s="170"/>
      <c r="N24" s="76"/>
      <c r="O24" s="164">
        <v>7</v>
      </c>
      <c r="P24" s="36">
        <f t="shared" si="2"/>
        <v>124</v>
      </c>
      <c r="Q24" s="38">
        <f t="shared" si="3"/>
        <v>14.17142857142857</v>
      </c>
      <c r="R24" s="36">
        <f t="shared" si="4"/>
        <v>122</v>
      </c>
      <c r="S24" s="39">
        <f t="shared" si="5"/>
        <v>14.055299539170507</v>
      </c>
    </row>
    <row r="25" spans="1:19" ht="18" customHeight="1">
      <c r="A25" s="84" t="s">
        <v>140</v>
      </c>
      <c r="B25" s="36"/>
      <c r="C25" s="36"/>
      <c r="D25" s="37"/>
      <c r="E25" s="37"/>
      <c r="F25" s="37"/>
      <c r="G25" s="37"/>
      <c r="H25" s="37"/>
      <c r="I25" s="40">
        <f t="shared" si="7"/>
        <v>1300</v>
      </c>
      <c r="J25" s="36">
        <f t="shared" si="8"/>
        <v>1300</v>
      </c>
      <c r="K25" s="164">
        <v>1300</v>
      </c>
      <c r="L25" s="170"/>
      <c r="M25" s="170"/>
      <c r="N25" s="76"/>
      <c r="O25" s="76"/>
      <c r="P25" s="36">
        <f t="shared" si="2"/>
        <v>-1300</v>
      </c>
      <c r="Q25" s="38">
        <f t="shared" si="3"/>
        <v>-100</v>
      </c>
      <c r="R25" s="36">
        <f t="shared" si="4"/>
        <v>-1300</v>
      </c>
      <c r="S25" s="39">
        <f t="shared" si="5"/>
        <v>-100</v>
      </c>
    </row>
    <row r="26" spans="1:19" ht="18" customHeight="1">
      <c r="A26" s="84" t="s">
        <v>141</v>
      </c>
      <c r="B26" s="36">
        <f t="shared" si="0"/>
        <v>2</v>
      </c>
      <c r="C26" s="36">
        <f t="shared" si="6"/>
        <v>2</v>
      </c>
      <c r="D26" s="36">
        <v>2</v>
      </c>
      <c r="E26" s="36"/>
      <c r="F26" s="36"/>
      <c r="G26" s="37"/>
      <c r="H26" s="36"/>
      <c r="I26" s="40">
        <f t="shared" si="7"/>
        <v>2</v>
      </c>
      <c r="J26" s="36">
        <f t="shared" si="8"/>
        <v>2</v>
      </c>
      <c r="K26" s="164">
        <v>2</v>
      </c>
      <c r="L26" s="170"/>
      <c r="M26" s="170"/>
      <c r="N26" s="76"/>
      <c r="O26" s="37"/>
      <c r="P26" s="36">
        <f t="shared" si="2"/>
        <v>0</v>
      </c>
      <c r="Q26" s="38">
        <f t="shared" si="3"/>
        <v>0</v>
      </c>
      <c r="R26" s="36">
        <f t="shared" si="4"/>
        <v>0</v>
      </c>
      <c r="S26" s="39">
        <f t="shared" si="5"/>
        <v>0</v>
      </c>
    </row>
    <row r="27" spans="1:19" ht="18" customHeight="1">
      <c r="A27" s="84" t="s">
        <v>142</v>
      </c>
      <c r="B27" s="36">
        <f t="shared" si="0"/>
        <v>1490</v>
      </c>
      <c r="C27" s="36">
        <f t="shared" si="6"/>
        <v>1490</v>
      </c>
      <c r="D27" s="36">
        <v>1490</v>
      </c>
      <c r="E27" s="36"/>
      <c r="F27" s="36"/>
      <c r="G27" s="37"/>
      <c r="H27" s="36"/>
      <c r="I27" s="40">
        <f t="shared" si="7"/>
        <v>1490</v>
      </c>
      <c r="J27" s="36">
        <f t="shared" si="8"/>
        <v>1490</v>
      </c>
      <c r="K27" s="164">
        <v>1490</v>
      </c>
      <c r="L27" s="170"/>
      <c r="M27" s="170"/>
      <c r="N27" s="76"/>
      <c r="O27" s="37"/>
      <c r="P27" s="36">
        <f t="shared" si="2"/>
        <v>0</v>
      </c>
      <c r="Q27" s="38">
        <f t="shared" si="3"/>
        <v>0</v>
      </c>
      <c r="R27" s="36">
        <f t="shared" si="4"/>
        <v>0</v>
      </c>
      <c r="S27" s="39">
        <f t="shared" si="5"/>
        <v>0</v>
      </c>
    </row>
    <row r="28" spans="1:19" ht="18" customHeight="1">
      <c r="A28" s="29" t="s">
        <v>143</v>
      </c>
      <c r="B28" s="36">
        <f t="shared" si="0"/>
        <v>13</v>
      </c>
      <c r="C28" s="36">
        <f t="shared" si="6"/>
        <v>13</v>
      </c>
      <c r="D28" s="36">
        <v>13</v>
      </c>
      <c r="E28" s="36"/>
      <c r="F28" s="36"/>
      <c r="G28" s="37"/>
      <c r="H28" s="36"/>
      <c r="I28" s="40">
        <f t="shared" si="7"/>
        <v>9</v>
      </c>
      <c r="J28" s="36">
        <f t="shared" si="8"/>
        <v>9</v>
      </c>
      <c r="K28" s="164">
        <v>9</v>
      </c>
      <c r="L28" s="171"/>
      <c r="M28" s="171"/>
      <c r="N28" s="85"/>
      <c r="O28" s="37"/>
      <c r="P28" s="36">
        <f t="shared" si="2"/>
        <v>4</v>
      </c>
      <c r="Q28" s="38">
        <f t="shared" si="3"/>
        <v>44.44444444444444</v>
      </c>
      <c r="R28" s="36">
        <f t="shared" si="4"/>
        <v>4</v>
      </c>
      <c r="S28" s="39">
        <f t="shared" si="5"/>
        <v>44.44444444444444</v>
      </c>
    </row>
    <row r="29" spans="1:19" ht="18" customHeight="1">
      <c r="A29" s="177" t="s">
        <v>271</v>
      </c>
      <c r="B29" s="41">
        <f aca="true" t="shared" si="9" ref="B29:O29">SUM(B30:B32)</f>
        <v>60749</v>
      </c>
      <c r="C29" s="41">
        <f t="shared" si="9"/>
        <v>41617</v>
      </c>
      <c r="D29" s="41">
        <f t="shared" si="9"/>
        <v>28671</v>
      </c>
      <c r="E29" s="41">
        <f t="shared" si="9"/>
        <v>12946</v>
      </c>
      <c r="F29" s="41">
        <f t="shared" si="9"/>
        <v>0</v>
      </c>
      <c r="G29" s="41">
        <f t="shared" si="9"/>
        <v>0</v>
      </c>
      <c r="H29" s="41">
        <f t="shared" si="9"/>
        <v>19132</v>
      </c>
      <c r="I29" s="41">
        <f t="shared" si="9"/>
        <v>45537</v>
      </c>
      <c r="J29" s="41">
        <f t="shared" si="9"/>
        <v>27039</v>
      </c>
      <c r="K29" s="41">
        <f t="shared" si="9"/>
        <v>27039</v>
      </c>
      <c r="L29" s="41">
        <f t="shared" si="9"/>
        <v>0</v>
      </c>
      <c r="M29" s="41">
        <f t="shared" si="9"/>
        <v>0</v>
      </c>
      <c r="N29" s="41">
        <f t="shared" si="9"/>
        <v>0</v>
      </c>
      <c r="O29" s="41">
        <f t="shared" si="9"/>
        <v>18498</v>
      </c>
      <c r="P29" s="36">
        <f t="shared" si="2"/>
        <v>15212</v>
      </c>
      <c r="Q29" s="38">
        <f t="shared" si="3"/>
        <v>33.405801875398026</v>
      </c>
      <c r="R29" s="36">
        <f t="shared" si="4"/>
        <v>14578</v>
      </c>
      <c r="S29" s="39">
        <f t="shared" si="5"/>
        <v>53.91471578090906</v>
      </c>
    </row>
    <row r="30" spans="1:19" ht="18" customHeight="1">
      <c r="A30" s="174" t="s">
        <v>270</v>
      </c>
      <c r="B30" s="36">
        <f t="shared" si="0"/>
        <v>43897</v>
      </c>
      <c r="C30" s="72">
        <f>SUM(D30:G30)</f>
        <v>24765</v>
      </c>
      <c r="D30" s="73">
        <v>24765</v>
      </c>
      <c r="E30" s="42"/>
      <c r="F30" s="42"/>
      <c r="G30" s="42"/>
      <c r="H30" s="73">
        <v>19132</v>
      </c>
      <c r="I30" s="40">
        <f t="shared" si="7"/>
        <v>45537</v>
      </c>
      <c r="J30" s="36">
        <f t="shared" si="8"/>
        <v>27039</v>
      </c>
      <c r="K30" s="173">
        <f>26374+665</f>
        <v>27039</v>
      </c>
      <c r="L30" s="172"/>
      <c r="M30" s="172"/>
      <c r="N30" s="83"/>
      <c r="O30" s="173">
        <v>18498</v>
      </c>
      <c r="P30" s="36">
        <f t="shared" si="2"/>
        <v>-1640</v>
      </c>
      <c r="Q30" s="38">
        <f t="shared" si="3"/>
        <v>-3.6014669389727034</v>
      </c>
      <c r="R30" s="36">
        <f t="shared" si="4"/>
        <v>-2274</v>
      </c>
      <c r="S30" s="39">
        <f t="shared" si="5"/>
        <v>-8.410074337068679</v>
      </c>
    </row>
    <row r="31" spans="1:19" ht="18" customHeight="1">
      <c r="A31" s="174" t="s">
        <v>272</v>
      </c>
      <c r="B31" s="36">
        <f t="shared" si="0"/>
        <v>13970</v>
      </c>
      <c r="C31" s="72">
        <f>SUM(D31:G31)</f>
        <v>13970</v>
      </c>
      <c r="D31" s="73">
        <v>1024</v>
      </c>
      <c r="E31" s="42">
        <v>12946</v>
      </c>
      <c r="F31" s="42"/>
      <c r="G31" s="42"/>
      <c r="H31" s="73"/>
      <c r="I31" s="40"/>
      <c r="J31" s="36"/>
      <c r="K31" s="173"/>
      <c r="L31" s="172"/>
      <c r="M31" s="172"/>
      <c r="N31" s="83"/>
      <c r="O31" s="173"/>
      <c r="P31" s="36"/>
      <c r="Q31" s="38"/>
      <c r="R31" s="36"/>
      <c r="S31" s="39"/>
    </row>
    <row r="32" spans="1:19" ht="18" customHeight="1">
      <c r="A32" s="174" t="s">
        <v>273</v>
      </c>
      <c r="B32" s="36">
        <f t="shared" si="0"/>
        <v>2882</v>
      </c>
      <c r="C32" s="72">
        <f>SUM(D32:G32)</f>
        <v>2882</v>
      </c>
      <c r="D32" s="73">
        <v>2882</v>
      </c>
      <c r="E32" s="42"/>
      <c r="F32" s="42"/>
      <c r="G32" s="42"/>
      <c r="H32" s="73"/>
      <c r="I32" s="40"/>
      <c r="J32" s="36"/>
      <c r="K32" s="173"/>
      <c r="L32" s="172"/>
      <c r="M32" s="172"/>
      <c r="N32" s="83"/>
      <c r="O32" s="173"/>
      <c r="P32" s="36"/>
      <c r="Q32" s="38"/>
      <c r="R32" s="36"/>
      <c r="S32" s="39"/>
    </row>
    <row r="33" spans="1:19" ht="18" customHeight="1">
      <c r="A33" s="176" t="s">
        <v>137</v>
      </c>
      <c r="B33" s="36">
        <f t="shared" si="0"/>
        <v>11470</v>
      </c>
      <c r="C33" s="72">
        <f>SUM(D33:G33)</f>
        <v>11470</v>
      </c>
      <c r="D33" s="73">
        <v>1</v>
      </c>
      <c r="E33" s="42"/>
      <c r="F33" s="42">
        <v>11469</v>
      </c>
      <c r="G33" s="42"/>
      <c r="H33" s="73"/>
      <c r="I33" s="40">
        <f t="shared" si="7"/>
        <v>6340</v>
      </c>
      <c r="J33" s="36">
        <f t="shared" si="8"/>
        <v>6340</v>
      </c>
      <c r="K33" s="173">
        <v>1</v>
      </c>
      <c r="L33" s="172"/>
      <c r="M33" s="171">
        <v>6339</v>
      </c>
      <c r="N33" s="42"/>
      <c r="O33" s="73"/>
      <c r="P33" s="36">
        <f t="shared" si="2"/>
        <v>5130</v>
      </c>
      <c r="Q33" s="38">
        <f t="shared" si="3"/>
        <v>80.91482649842271</v>
      </c>
      <c r="R33" s="36">
        <f t="shared" si="4"/>
        <v>5130</v>
      </c>
      <c r="S33" s="39">
        <f t="shared" si="5"/>
        <v>80.91482649842271</v>
      </c>
    </row>
    <row r="34" spans="1:19" ht="18" customHeight="1" thickBot="1">
      <c r="A34" s="17" t="s">
        <v>49</v>
      </c>
      <c r="B34" s="43">
        <f t="shared" si="0"/>
        <v>315029</v>
      </c>
      <c r="C34" s="43">
        <f>SUM(D34:G34)</f>
        <v>269987</v>
      </c>
      <c r="D34" s="44">
        <f aca="true" t="shared" si="10" ref="D34:O34">D6+D29+D33</f>
        <v>149584</v>
      </c>
      <c r="E34" s="44">
        <f t="shared" si="10"/>
        <v>101647</v>
      </c>
      <c r="F34" s="44">
        <f t="shared" si="10"/>
        <v>16469</v>
      </c>
      <c r="G34" s="44">
        <f t="shared" si="10"/>
        <v>2287</v>
      </c>
      <c r="H34" s="44">
        <f t="shared" si="10"/>
        <v>45042</v>
      </c>
      <c r="I34" s="44">
        <f t="shared" si="10"/>
        <v>301881</v>
      </c>
      <c r="J34" s="44">
        <f t="shared" si="10"/>
        <v>261066</v>
      </c>
      <c r="K34" s="44">
        <f t="shared" si="10"/>
        <v>143640</v>
      </c>
      <c r="L34" s="44">
        <f t="shared" si="10"/>
        <v>103800</v>
      </c>
      <c r="M34" s="44">
        <f t="shared" si="10"/>
        <v>11339</v>
      </c>
      <c r="N34" s="44">
        <f t="shared" si="10"/>
        <v>2287</v>
      </c>
      <c r="O34" s="44">
        <f t="shared" si="10"/>
        <v>40815</v>
      </c>
      <c r="P34" s="43">
        <f t="shared" si="2"/>
        <v>13148</v>
      </c>
      <c r="Q34" s="45">
        <f t="shared" si="3"/>
        <v>4.355358568442532</v>
      </c>
      <c r="R34" s="43">
        <f t="shared" si="4"/>
        <v>8921</v>
      </c>
      <c r="S34" s="46">
        <f t="shared" si="5"/>
        <v>3.417143557567818</v>
      </c>
    </row>
  </sheetData>
  <sheetProtection/>
  <mergeCells count="15">
    <mergeCell ref="C4:G4"/>
    <mergeCell ref="H4:H5"/>
    <mergeCell ref="I4:I5"/>
    <mergeCell ref="Q4:Q5"/>
    <mergeCell ref="R4:R5"/>
    <mergeCell ref="S4:S5"/>
    <mergeCell ref="O4:O5"/>
    <mergeCell ref="P4:P5"/>
    <mergeCell ref="P3:S3"/>
    <mergeCell ref="J4:N4"/>
    <mergeCell ref="A1:S1"/>
    <mergeCell ref="A3:A5"/>
    <mergeCell ref="B3:H3"/>
    <mergeCell ref="I3:O3"/>
    <mergeCell ref="B4:B5"/>
  </mergeCells>
  <printOptions/>
  <pageMargins left="0.46" right="0.1968503937007874" top="0.15748031496062992" bottom="0.35433070866141736" header="0.15748031496062992" footer="0.35433070866141736"/>
  <pageSetup horizontalDpi="600" verticalDpi="600" orientation="landscape" paperSize="9" scale="90" r:id="rId1"/>
  <headerFooter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Zeros="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9.00390625" defaultRowHeight="14.25"/>
  <cols>
    <col min="1" max="1" width="28.625" style="0" customWidth="1"/>
    <col min="2" max="15" width="7.625" style="0" customWidth="1"/>
    <col min="16" max="16" width="3.50390625" style="0" customWidth="1"/>
  </cols>
  <sheetData>
    <row r="1" spans="1:15" ht="16.5" customHeight="1">
      <c r="A1" s="195" t="s">
        <v>274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2" customHeight="1" thickBot="1">
      <c r="A2" s="6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59</v>
      </c>
    </row>
    <row r="3" spans="1:15" ht="18" customHeight="1">
      <c r="A3" s="225" t="s">
        <v>285</v>
      </c>
      <c r="B3" s="227" t="s">
        <v>286</v>
      </c>
      <c r="C3" s="228"/>
      <c r="D3" s="228"/>
      <c r="E3" s="228"/>
      <c r="F3" s="229"/>
      <c r="G3" s="230" t="s">
        <v>287</v>
      </c>
      <c r="H3" s="230"/>
      <c r="I3" s="230"/>
      <c r="J3" s="230"/>
      <c r="K3" s="230"/>
      <c r="L3" s="222" t="s">
        <v>288</v>
      </c>
      <c r="M3" s="223"/>
      <c r="N3" s="223"/>
      <c r="O3" s="224"/>
    </row>
    <row r="4" spans="1:15" ht="18" customHeight="1">
      <c r="A4" s="226"/>
      <c r="B4" s="217" t="s">
        <v>298</v>
      </c>
      <c r="C4" s="217" t="s">
        <v>289</v>
      </c>
      <c r="D4" s="217"/>
      <c r="E4" s="217"/>
      <c r="F4" s="217" t="s">
        <v>290</v>
      </c>
      <c r="G4" s="217" t="s">
        <v>298</v>
      </c>
      <c r="H4" s="217" t="s">
        <v>289</v>
      </c>
      <c r="I4" s="217"/>
      <c r="J4" s="217"/>
      <c r="K4" s="217" t="s">
        <v>290</v>
      </c>
      <c r="L4" s="218" t="s">
        <v>291</v>
      </c>
      <c r="M4" s="218" t="s">
        <v>292</v>
      </c>
      <c r="N4" s="218" t="s">
        <v>293</v>
      </c>
      <c r="O4" s="220" t="s">
        <v>294</v>
      </c>
    </row>
    <row r="5" spans="1:15" ht="18" customHeight="1">
      <c r="A5" s="226"/>
      <c r="B5" s="217"/>
      <c r="C5" s="190" t="s">
        <v>295</v>
      </c>
      <c r="D5" s="190" t="s">
        <v>296</v>
      </c>
      <c r="E5" s="190" t="s">
        <v>297</v>
      </c>
      <c r="F5" s="217"/>
      <c r="G5" s="217"/>
      <c r="H5" s="190" t="s">
        <v>295</v>
      </c>
      <c r="I5" s="190" t="s">
        <v>296</v>
      </c>
      <c r="J5" s="190" t="s">
        <v>297</v>
      </c>
      <c r="K5" s="217"/>
      <c r="L5" s="219"/>
      <c r="M5" s="219"/>
      <c r="N5" s="219"/>
      <c r="O5" s="221"/>
    </row>
    <row r="6" spans="1:15" ht="18" customHeight="1">
      <c r="A6" s="16" t="s">
        <v>100</v>
      </c>
      <c r="B6" s="37">
        <f>SUM(B7:B28)</f>
        <v>149109</v>
      </c>
      <c r="C6" s="37">
        <f>SUM(C7:C28)</f>
        <v>123199</v>
      </c>
      <c r="D6" s="37">
        <f>SUM(D7:D28)</f>
        <v>120912</v>
      </c>
      <c r="E6" s="37">
        <f aca="true" t="shared" si="0" ref="E6:K6">SUM(E7:E28)</f>
        <v>2287</v>
      </c>
      <c r="F6" s="37">
        <f t="shared" si="0"/>
        <v>25910</v>
      </c>
      <c r="G6" s="37">
        <f t="shared" si="0"/>
        <v>141204</v>
      </c>
      <c r="H6" s="37">
        <f t="shared" si="0"/>
        <v>118887</v>
      </c>
      <c r="I6" s="37">
        <f t="shared" si="0"/>
        <v>116600</v>
      </c>
      <c r="J6" s="37">
        <f t="shared" si="0"/>
        <v>2287</v>
      </c>
      <c r="K6" s="37">
        <f t="shared" si="0"/>
        <v>22317</v>
      </c>
      <c r="L6" s="36">
        <f aca="true" t="shared" si="1" ref="L6:L33">B6-G6</f>
        <v>7905</v>
      </c>
      <c r="M6" s="38">
        <f aca="true" t="shared" si="2" ref="M6:M34">L6/G6*100</f>
        <v>5.598283334749723</v>
      </c>
      <c r="N6" s="36">
        <f aca="true" t="shared" si="3" ref="N6:N34">C6-H6</f>
        <v>4312</v>
      </c>
      <c r="O6" s="39">
        <f aca="true" t="shared" si="4" ref="O6:O34">N6/H6*100</f>
        <v>3.6269735126632856</v>
      </c>
    </row>
    <row r="7" spans="1:16" ht="18" customHeight="1">
      <c r="A7" s="84" t="s">
        <v>82</v>
      </c>
      <c r="B7" s="36">
        <f aca="true" t="shared" si="5" ref="B7:B28">SUM(D7:F7)</f>
        <v>18365</v>
      </c>
      <c r="C7" s="36">
        <f aca="true" t="shared" si="6" ref="C7:C28">SUM(D7:E7)</f>
        <v>11208</v>
      </c>
      <c r="D7" s="37">
        <f>3!D7</f>
        <v>11208</v>
      </c>
      <c r="E7" s="37">
        <f>3!G7</f>
        <v>0</v>
      </c>
      <c r="F7" s="37">
        <f>3!H7</f>
        <v>7157</v>
      </c>
      <c r="G7" s="40">
        <f aca="true" t="shared" si="7" ref="G7:G28">H7+K7</f>
        <v>18576</v>
      </c>
      <c r="H7" s="36">
        <f aca="true" t="shared" si="8" ref="H7:H28">SUM(I7:J7)</f>
        <v>12036</v>
      </c>
      <c r="I7" s="37">
        <f>3!K7</f>
        <v>12036</v>
      </c>
      <c r="J7" s="37">
        <f>3!N7</f>
        <v>0</v>
      </c>
      <c r="K7" s="37">
        <f>3!O7</f>
        <v>6540</v>
      </c>
      <c r="L7" s="36">
        <f t="shared" si="1"/>
        <v>-211</v>
      </c>
      <c r="M7" s="38">
        <f t="shared" si="2"/>
        <v>-1.1358742463393625</v>
      </c>
      <c r="N7" s="36">
        <f t="shared" si="3"/>
        <v>-828</v>
      </c>
      <c r="O7" s="39">
        <f t="shared" si="4"/>
        <v>-6.879361914257228</v>
      </c>
      <c r="P7" s="2"/>
    </row>
    <row r="8" spans="1:16" ht="18" customHeight="1">
      <c r="A8" s="84" t="s">
        <v>83</v>
      </c>
      <c r="B8" s="36">
        <f t="shared" si="5"/>
        <v>82</v>
      </c>
      <c r="C8" s="36">
        <f t="shared" si="6"/>
        <v>82</v>
      </c>
      <c r="D8" s="37">
        <f>3!D8</f>
        <v>82</v>
      </c>
      <c r="E8" s="37">
        <f>3!G8</f>
        <v>0</v>
      </c>
      <c r="F8" s="37">
        <f>3!H8</f>
        <v>0</v>
      </c>
      <c r="G8" s="40">
        <f t="shared" si="7"/>
        <v>82</v>
      </c>
      <c r="H8" s="36">
        <f t="shared" si="8"/>
        <v>82</v>
      </c>
      <c r="I8" s="37">
        <f>3!K8</f>
        <v>82</v>
      </c>
      <c r="J8" s="37">
        <f>3!N8</f>
        <v>0</v>
      </c>
      <c r="K8" s="37">
        <f>3!O8</f>
        <v>0</v>
      </c>
      <c r="L8" s="36">
        <f t="shared" si="1"/>
        <v>0</v>
      </c>
      <c r="M8" s="38">
        <f t="shared" si="2"/>
        <v>0</v>
      </c>
      <c r="N8" s="36">
        <f t="shared" si="3"/>
        <v>0</v>
      </c>
      <c r="O8" s="39">
        <f t="shared" si="4"/>
        <v>0</v>
      </c>
      <c r="P8" s="2"/>
    </row>
    <row r="9" spans="1:16" ht="18" customHeight="1">
      <c r="A9" s="84" t="s">
        <v>84</v>
      </c>
      <c r="B9" s="36">
        <f t="shared" si="5"/>
        <v>6489</v>
      </c>
      <c r="C9" s="36">
        <f t="shared" si="6"/>
        <v>6451</v>
      </c>
      <c r="D9" s="37">
        <f>3!D9</f>
        <v>6451</v>
      </c>
      <c r="E9" s="37">
        <f>3!G9</f>
        <v>0</v>
      </c>
      <c r="F9" s="37">
        <f>3!H9</f>
        <v>38</v>
      </c>
      <c r="G9" s="40">
        <f t="shared" si="7"/>
        <v>6447</v>
      </c>
      <c r="H9" s="36">
        <f t="shared" si="8"/>
        <v>6406</v>
      </c>
      <c r="I9" s="37">
        <f>3!K9</f>
        <v>6406</v>
      </c>
      <c r="J9" s="37">
        <f>3!N9</f>
        <v>0</v>
      </c>
      <c r="K9" s="37">
        <f>3!O9</f>
        <v>41</v>
      </c>
      <c r="L9" s="36">
        <f t="shared" si="1"/>
        <v>42</v>
      </c>
      <c r="M9" s="38">
        <f t="shared" si="2"/>
        <v>0.6514657980456027</v>
      </c>
      <c r="N9" s="36">
        <f t="shared" si="3"/>
        <v>45</v>
      </c>
      <c r="O9" s="39">
        <f t="shared" si="4"/>
        <v>0.7024664377146426</v>
      </c>
      <c r="P9" s="2"/>
    </row>
    <row r="10" spans="1:16" ht="18" customHeight="1">
      <c r="A10" s="84" t="s">
        <v>85</v>
      </c>
      <c r="B10" s="36">
        <f t="shared" si="5"/>
        <v>26300</v>
      </c>
      <c r="C10" s="36">
        <f t="shared" si="6"/>
        <v>26257</v>
      </c>
      <c r="D10" s="37">
        <f>3!D10</f>
        <v>26257</v>
      </c>
      <c r="E10" s="37">
        <f>3!G10</f>
        <v>0</v>
      </c>
      <c r="F10" s="37">
        <f>3!H10</f>
        <v>43</v>
      </c>
      <c r="G10" s="40">
        <f t="shared" si="7"/>
        <v>28111</v>
      </c>
      <c r="H10" s="36">
        <f t="shared" si="8"/>
        <v>28086</v>
      </c>
      <c r="I10" s="37">
        <f>3!K10</f>
        <v>28086</v>
      </c>
      <c r="J10" s="37">
        <f>3!N10</f>
        <v>0</v>
      </c>
      <c r="K10" s="37">
        <f>3!O10</f>
        <v>25</v>
      </c>
      <c r="L10" s="36">
        <f t="shared" si="1"/>
        <v>-1811</v>
      </c>
      <c r="M10" s="38">
        <f t="shared" si="2"/>
        <v>-6.4423179538259046</v>
      </c>
      <c r="N10" s="36">
        <f t="shared" si="3"/>
        <v>-1829</v>
      </c>
      <c r="O10" s="39">
        <f t="shared" si="4"/>
        <v>-6.512141280353201</v>
      </c>
      <c r="P10" s="2"/>
    </row>
    <row r="11" spans="1:16" ht="18" customHeight="1">
      <c r="A11" s="84" t="s">
        <v>86</v>
      </c>
      <c r="B11" s="36">
        <f t="shared" si="5"/>
        <v>66</v>
      </c>
      <c r="C11" s="36">
        <f t="shared" si="6"/>
        <v>66</v>
      </c>
      <c r="D11" s="37">
        <f>3!D11</f>
        <v>66</v>
      </c>
      <c r="E11" s="37">
        <f>3!G11</f>
        <v>0</v>
      </c>
      <c r="F11" s="37">
        <f>3!H11</f>
        <v>0</v>
      </c>
      <c r="G11" s="40">
        <f t="shared" si="7"/>
        <v>66</v>
      </c>
      <c r="H11" s="36">
        <f t="shared" si="8"/>
        <v>66</v>
      </c>
      <c r="I11" s="37">
        <f>3!K11</f>
        <v>66</v>
      </c>
      <c r="J11" s="37">
        <f>3!N11</f>
        <v>0</v>
      </c>
      <c r="K11" s="37">
        <f>3!O11</f>
        <v>0</v>
      </c>
      <c r="L11" s="36">
        <f t="shared" si="1"/>
        <v>0</v>
      </c>
      <c r="M11" s="38">
        <f t="shared" si="2"/>
        <v>0</v>
      </c>
      <c r="N11" s="36">
        <f t="shared" si="3"/>
        <v>0</v>
      </c>
      <c r="O11" s="39">
        <f t="shared" si="4"/>
        <v>0</v>
      </c>
      <c r="P11" s="2"/>
    </row>
    <row r="12" spans="1:16" ht="18" customHeight="1">
      <c r="A12" s="82" t="s">
        <v>145</v>
      </c>
      <c r="B12" s="36">
        <f t="shared" si="5"/>
        <v>812</v>
      </c>
      <c r="C12" s="36">
        <f t="shared" si="6"/>
        <v>812</v>
      </c>
      <c r="D12" s="37">
        <f>3!D12</f>
        <v>812</v>
      </c>
      <c r="E12" s="37">
        <f>3!G12</f>
        <v>0</v>
      </c>
      <c r="F12" s="37">
        <f>3!H12</f>
        <v>0</v>
      </c>
      <c r="G12" s="40">
        <f t="shared" si="7"/>
        <v>1405</v>
      </c>
      <c r="H12" s="36">
        <f t="shared" si="8"/>
        <v>1405</v>
      </c>
      <c r="I12" s="37">
        <f>3!K12</f>
        <v>1405</v>
      </c>
      <c r="J12" s="37">
        <f>3!N12</f>
        <v>0</v>
      </c>
      <c r="K12" s="37">
        <f>3!O12</f>
        <v>0</v>
      </c>
      <c r="L12" s="36">
        <f t="shared" si="1"/>
        <v>-593</v>
      </c>
      <c r="M12" s="38">
        <f t="shared" si="2"/>
        <v>-42.206405693950174</v>
      </c>
      <c r="N12" s="36">
        <f t="shared" si="3"/>
        <v>-593</v>
      </c>
      <c r="O12" s="39">
        <f t="shared" si="4"/>
        <v>-42.206405693950174</v>
      </c>
      <c r="P12" s="2"/>
    </row>
    <row r="13" spans="1:16" ht="18" customHeight="1">
      <c r="A13" s="84" t="s">
        <v>87</v>
      </c>
      <c r="B13" s="36">
        <f t="shared" si="5"/>
        <v>38467</v>
      </c>
      <c r="C13" s="36">
        <f t="shared" si="6"/>
        <v>37477</v>
      </c>
      <c r="D13" s="37">
        <f>3!D13</f>
        <v>37477</v>
      </c>
      <c r="E13" s="37">
        <f>3!G13</f>
        <v>0</v>
      </c>
      <c r="F13" s="37">
        <f>3!H13</f>
        <v>990</v>
      </c>
      <c r="G13" s="40">
        <f t="shared" si="7"/>
        <v>31178</v>
      </c>
      <c r="H13" s="36">
        <f t="shared" si="8"/>
        <v>30525</v>
      </c>
      <c r="I13" s="37">
        <f>3!K13</f>
        <v>30525</v>
      </c>
      <c r="J13" s="37">
        <f>3!N13</f>
        <v>0</v>
      </c>
      <c r="K13" s="37">
        <f>3!O13</f>
        <v>653</v>
      </c>
      <c r="L13" s="36">
        <f t="shared" si="1"/>
        <v>7289</v>
      </c>
      <c r="M13" s="38">
        <f t="shared" si="2"/>
        <v>23.37866444287639</v>
      </c>
      <c r="N13" s="36">
        <f t="shared" si="3"/>
        <v>6952</v>
      </c>
      <c r="O13" s="39">
        <f t="shared" si="4"/>
        <v>22.774774774774777</v>
      </c>
      <c r="P13" s="2"/>
    </row>
    <row r="14" spans="1:16" ht="18" customHeight="1">
      <c r="A14" s="82" t="s">
        <v>146</v>
      </c>
      <c r="B14" s="36">
        <f t="shared" si="5"/>
        <v>10620</v>
      </c>
      <c r="C14" s="36">
        <f t="shared" si="6"/>
        <v>10011</v>
      </c>
      <c r="D14" s="37">
        <f>3!D14</f>
        <v>10011</v>
      </c>
      <c r="E14" s="37">
        <f>3!G14</f>
        <v>0</v>
      </c>
      <c r="F14" s="37">
        <f>3!H14</f>
        <v>609</v>
      </c>
      <c r="G14" s="40">
        <f t="shared" si="7"/>
        <v>10307</v>
      </c>
      <c r="H14" s="36">
        <f t="shared" si="8"/>
        <v>9732</v>
      </c>
      <c r="I14" s="37">
        <f>3!K14</f>
        <v>9732</v>
      </c>
      <c r="J14" s="37">
        <f>3!N14</f>
        <v>0</v>
      </c>
      <c r="K14" s="37">
        <f>3!O14</f>
        <v>575</v>
      </c>
      <c r="L14" s="36">
        <f t="shared" si="1"/>
        <v>313</v>
      </c>
      <c r="M14" s="38">
        <f t="shared" si="2"/>
        <v>3.0367711264189383</v>
      </c>
      <c r="N14" s="36">
        <f t="shared" si="3"/>
        <v>279</v>
      </c>
      <c r="O14" s="39">
        <f t="shared" si="4"/>
        <v>2.8668310727496915</v>
      </c>
      <c r="P14" s="2"/>
    </row>
    <row r="15" spans="1:16" ht="18" customHeight="1">
      <c r="A15" s="84" t="s">
        <v>88</v>
      </c>
      <c r="B15" s="36">
        <f t="shared" si="5"/>
        <v>2015</v>
      </c>
      <c r="C15" s="36">
        <f t="shared" si="6"/>
        <v>2003</v>
      </c>
      <c r="D15" s="37">
        <f>3!D15</f>
        <v>2003</v>
      </c>
      <c r="E15" s="37">
        <f>3!G15</f>
        <v>0</v>
      </c>
      <c r="F15" s="37">
        <f>3!H15</f>
        <v>12</v>
      </c>
      <c r="G15" s="40">
        <f t="shared" si="7"/>
        <v>1387</v>
      </c>
      <c r="H15" s="36">
        <f t="shared" si="8"/>
        <v>1376</v>
      </c>
      <c r="I15" s="37">
        <f>3!K15</f>
        <v>1376</v>
      </c>
      <c r="J15" s="37">
        <f>3!N15</f>
        <v>0</v>
      </c>
      <c r="K15" s="37">
        <f>3!O15</f>
        <v>11</v>
      </c>
      <c r="L15" s="36">
        <f t="shared" si="1"/>
        <v>628</v>
      </c>
      <c r="M15" s="38">
        <f t="shared" si="2"/>
        <v>45.27757750540735</v>
      </c>
      <c r="N15" s="36">
        <f t="shared" si="3"/>
        <v>627</v>
      </c>
      <c r="O15" s="39">
        <f t="shared" si="4"/>
        <v>45.56686046511628</v>
      </c>
      <c r="P15" s="2"/>
    </row>
    <row r="16" spans="1:16" ht="18" customHeight="1">
      <c r="A16" s="84" t="s">
        <v>89</v>
      </c>
      <c r="B16" s="36">
        <f t="shared" si="5"/>
        <v>6415</v>
      </c>
      <c r="C16" s="36">
        <f t="shared" si="6"/>
        <v>4552</v>
      </c>
      <c r="D16" s="37">
        <f>3!D16</f>
        <v>3465</v>
      </c>
      <c r="E16" s="37">
        <f>3!G16</f>
        <v>1087</v>
      </c>
      <c r="F16" s="37">
        <f>3!H16</f>
        <v>1863</v>
      </c>
      <c r="G16" s="40">
        <f t="shared" si="7"/>
        <v>6786</v>
      </c>
      <c r="H16" s="36">
        <f t="shared" si="8"/>
        <v>5423</v>
      </c>
      <c r="I16" s="37">
        <f>3!K16</f>
        <v>3136</v>
      </c>
      <c r="J16" s="37">
        <f>3!N16</f>
        <v>2287</v>
      </c>
      <c r="K16" s="37">
        <f>3!O16</f>
        <v>1363</v>
      </c>
      <c r="L16" s="36">
        <f t="shared" si="1"/>
        <v>-371</v>
      </c>
      <c r="M16" s="38">
        <f t="shared" si="2"/>
        <v>-5.467138225758916</v>
      </c>
      <c r="N16" s="36">
        <f t="shared" si="3"/>
        <v>-871</v>
      </c>
      <c r="O16" s="39">
        <f t="shared" si="4"/>
        <v>-16.061220726535126</v>
      </c>
      <c r="P16" s="2"/>
    </row>
    <row r="17" spans="1:16" ht="18" customHeight="1">
      <c r="A17" s="84" t="s">
        <v>90</v>
      </c>
      <c r="B17" s="36">
        <f t="shared" si="5"/>
        <v>27033</v>
      </c>
      <c r="C17" s="36">
        <f t="shared" si="6"/>
        <v>12254</v>
      </c>
      <c r="D17" s="37">
        <f>3!D17</f>
        <v>12254</v>
      </c>
      <c r="E17" s="37">
        <f>3!G17</f>
        <v>0</v>
      </c>
      <c r="F17" s="37">
        <f>3!H17</f>
        <v>14779</v>
      </c>
      <c r="G17" s="40">
        <f t="shared" si="7"/>
        <v>24340</v>
      </c>
      <c r="H17" s="36">
        <f t="shared" si="8"/>
        <v>12113</v>
      </c>
      <c r="I17" s="37">
        <f>3!K17</f>
        <v>12113</v>
      </c>
      <c r="J17" s="37">
        <f>3!N17</f>
        <v>0</v>
      </c>
      <c r="K17" s="37">
        <f>3!O17</f>
        <v>12227</v>
      </c>
      <c r="L17" s="36">
        <f t="shared" si="1"/>
        <v>2693</v>
      </c>
      <c r="M17" s="38">
        <f t="shared" si="2"/>
        <v>11.064092029580937</v>
      </c>
      <c r="N17" s="36">
        <f t="shared" si="3"/>
        <v>141</v>
      </c>
      <c r="O17" s="39">
        <f t="shared" si="4"/>
        <v>1.1640386361760093</v>
      </c>
      <c r="P17" s="2"/>
    </row>
    <row r="18" spans="1:16" ht="18" customHeight="1">
      <c r="A18" s="84" t="s">
        <v>91</v>
      </c>
      <c r="B18" s="36">
        <f t="shared" si="5"/>
        <v>660</v>
      </c>
      <c r="C18" s="36">
        <f t="shared" si="6"/>
        <v>655</v>
      </c>
      <c r="D18" s="37">
        <f>3!D18</f>
        <v>655</v>
      </c>
      <c r="E18" s="37">
        <f>3!G18</f>
        <v>0</v>
      </c>
      <c r="F18" s="37">
        <f>3!H18</f>
        <v>5</v>
      </c>
      <c r="G18" s="40">
        <f t="shared" si="7"/>
        <v>551</v>
      </c>
      <c r="H18" s="36">
        <f t="shared" si="8"/>
        <v>460</v>
      </c>
      <c r="I18" s="37">
        <f>3!K18</f>
        <v>460</v>
      </c>
      <c r="J18" s="37">
        <f>3!N18</f>
        <v>0</v>
      </c>
      <c r="K18" s="37">
        <f>3!O18</f>
        <v>91</v>
      </c>
      <c r="L18" s="36">
        <f t="shared" si="1"/>
        <v>109</v>
      </c>
      <c r="M18" s="38">
        <f t="shared" si="2"/>
        <v>19.782214156079856</v>
      </c>
      <c r="N18" s="36">
        <f t="shared" si="3"/>
        <v>195</v>
      </c>
      <c r="O18" s="39">
        <f t="shared" si="4"/>
        <v>42.391304347826086</v>
      </c>
      <c r="P18" s="2"/>
    </row>
    <row r="19" spans="1:16" ht="18" customHeight="1">
      <c r="A19" s="163" t="s">
        <v>268</v>
      </c>
      <c r="B19" s="36">
        <f t="shared" si="5"/>
        <v>1683</v>
      </c>
      <c r="C19" s="36">
        <f t="shared" si="6"/>
        <v>1681</v>
      </c>
      <c r="D19" s="37">
        <f>3!D19</f>
        <v>481</v>
      </c>
      <c r="E19" s="37">
        <f>3!G19</f>
        <v>1200</v>
      </c>
      <c r="F19" s="37">
        <f>3!H19</f>
        <v>2</v>
      </c>
      <c r="G19" s="40">
        <f t="shared" si="7"/>
        <v>691</v>
      </c>
      <c r="H19" s="36">
        <f t="shared" si="8"/>
        <v>378</v>
      </c>
      <c r="I19" s="37">
        <f>3!K19</f>
        <v>378</v>
      </c>
      <c r="J19" s="37">
        <f>3!N19</f>
        <v>0</v>
      </c>
      <c r="K19" s="37">
        <f>3!O19</f>
        <v>313</v>
      </c>
      <c r="L19" s="36">
        <f t="shared" si="1"/>
        <v>992</v>
      </c>
      <c r="M19" s="38">
        <f t="shared" si="2"/>
        <v>143.5600578871201</v>
      </c>
      <c r="N19" s="36">
        <f t="shared" si="3"/>
        <v>1303</v>
      </c>
      <c r="O19" s="39">
        <f t="shared" si="4"/>
        <v>344.7089947089947</v>
      </c>
      <c r="P19" s="2"/>
    </row>
    <row r="20" spans="1:16" ht="18" customHeight="1">
      <c r="A20" s="84" t="s">
        <v>93</v>
      </c>
      <c r="B20" s="36">
        <f t="shared" si="5"/>
        <v>153</v>
      </c>
      <c r="C20" s="36">
        <f t="shared" si="6"/>
        <v>153</v>
      </c>
      <c r="D20" s="37">
        <f>3!D20</f>
        <v>153</v>
      </c>
      <c r="E20" s="37">
        <f>3!G20</f>
        <v>0</v>
      </c>
      <c r="F20" s="37">
        <f>3!H20</f>
        <v>0</v>
      </c>
      <c r="G20" s="40">
        <f t="shared" si="7"/>
        <v>160</v>
      </c>
      <c r="H20" s="36">
        <f t="shared" si="8"/>
        <v>160</v>
      </c>
      <c r="I20" s="37">
        <f>3!K20</f>
        <v>160</v>
      </c>
      <c r="J20" s="37">
        <f>3!N20</f>
        <v>0</v>
      </c>
      <c r="K20" s="37">
        <f>3!O20</f>
        <v>0</v>
      </c>
      <c r="L20" s="36">
        <f t="shared" si="1"/>
        <v>-7</v>
      </c>
      <c r="M20" s="38">
        <f t="shared" si="2"/>
        <v>-4.375</v>
      </c>
      <c r="N20" s="36">
        <f t="shared" si="3"/>
        <v>-7</v>
      </c>
      <c r="O20" s="39">
        <f t="shared" si="4"/>
        <v>-4.375</v>
      </c>
      <c r="P20" s="2"/>
    </row>
    <row r="21" spans="1:16" ht="18" customHeight="1">
      <c r="A21" s="82" t="s">
        <v>144</v>
      </c>
      <c r="B21" s="36">
        <f t="shared" si="5"/>
        <v>936</v>
      </c>
      <c r="C21" s="36">
        <f t="shared" si="6"/>
        <v>936</v>
      </c>
      <c r="D21" s="37">
        <f>3!D21</f>
        <v>936</v>
      </c>
      <c r="E21" s="37">
        <f>3!G21</f>
        <v>0</v>
      </c>
      <c r="F21" s="37">
        <f>3!H21</f>
        <v>0</v>
      </c>
      <c r="G21" s="40">
        <f t="shared" si="7"/>
        <v>748</v>
      </c>
      <c r="H21" s="36">
        <f t="shared" si="8"/>
        <v>748</v>
      </c>
      <c r="I21" s="37">
        <f>3!K21</f>
        <v>748</v>
      </c>
      <c r="J21" s="37">
        <f>3!N21</f>
        <v>0</v>
      </c>
      <c r="K21" s="37">
        <f>3!O21</f>
        <v>0</v>
      </c>
      <c r="L21" s="36">
        <f t="shared" si="1"/>
        <v>188</v>
      </c>
      <c r="M21" s="38">
        <f t="shared" si="2"/>
        <v>25.13368983957219</v>
      </c>
      <c r="N21" s="36">
        <f t="shared" si="3"/>
        <v>188</v>
      </c>
      <c r="O21" s="39">
        <f t="shared" si="4"/>
        <v>25.13368983957219</v>
      </c>
      <c r="P21" s="2"/>
    </row>
    <row r="22" spans="1:16" ht="18" customHeight="1">
      <c r="A22" s="84" t="s">
        <v>95</v>
      </c>
      <c r="B22" s="36">
        <f t="shared" si="5"/>
        <v>6621</v>
      </c>
      <c r="C22" s="36">
        <f t="shared" si="6"/>
        <v>6218</v>
      </c>
      <c r="D22" s="37">
        <f>3!D22</f>
        <v>6218</v>
      </c>
      <c r="E22" s="37">
        <f>3!G22</f>
        <v>0</v>
      </c>
      <c r="F22" s="37">
        <f>3!H22</f>
        <v>403</v>
      </c>
      <c r="G22" s="40">
        <f t="shared" si="7"/>
        <v>6731</v>
      </c>
      <c r="H22" s="36">
        <f t="shared" si="8"/>
        <v>6260</v>
      </c>
      <c r="I22" s="37">
        <f>3!K22</f>
        <v>6260</v>
      </c>
      <c r="J22" s="37">
        <f>3!N22</f>
        <v>0</v>
      </c>
      <c r="K22" s="37">
        <f>3!O22</f>
        <v>471</v>
      </c>
      <c r="L22" s="36">
        <f t="shared" si="1"/>
        <v>-110</v>
      </c>
      <c r="M22" s="38">
        <f t="shared" si="2"/>
        <v>-1.6342296835537067</v>
      </c>
      <c r="N22" s="36">
        <f t="shared" si="3"/>
        <v>-42</v>
      </c>
      <c r="O22" s="39">
        <f t="shared" si="4"/>
        <v>-0.670926517571885</v>
      </c>
      <c r="P22" s="2"/>
    </row>
    <row r="23" spans="1:16" ht="18" customHeight="1">
      <c r="A23" s="163" t="s">
        <v>252</v>
      </c>
      <c r="B23" s="36">
        <f t="shared" si="5"/>
        <v>235</v>
      </c>
      <c r="C23" s="36">
        <f t="shared" si="6"/>
        <v>235</v>
      </c>
      <c r="D23" s="37">
        <f>3!D23</f>
        <v>235</v>
      </c>
      <c r="E23" s="37">
        <f>3!G23</f>
        <v>0</v>
      </c>
      <c r="F23" s="37">
        <f>3!H23</f>
        <v>0</v>
      </c>
      <c r="G23" s="40">
        <f t="shared" si="7"/>
        <v>237</v>
      </c>
      <c r="H23" s="36">
        <f t="shared" si="8"/>
        <v>237</v>
      </c>
      <c r="I23" s="37">
        <f>3!K23</f>
        <v>237</v>
      </c>
      <c r="J23" s="37">
        <f>3!N23</f>
        <v>0</v>
      </c>
      <c r="K23" s="37">
        <f>3!O23</f>
        <v>0</v>
      </c>
      <c r="L23" s="36">
        <f t="shared" si="1"/>
        <v>-2</v>
      </c>
      <c r="M23" s="38">
        <f t="shared" si="2"/>
        <v>-0.8438818565400843</v>
      </c>
      <c r="N23" s="36">
        <f t="shared" si="3"/>
        <v>-2</v>
      </c>
      <c r="O23" s="39">
        <f t="shared" si="4"/>
        <v>-0.8438818565400843</v>
      </c>
      <c r="P23" s="2"/>
    </row>
    <row r="24" spans="1:16" ht="18" customHeight="1">
      <c r="A24" s="84" t="s">
        <v>139</v>
      </c>
      <c r="B24" s="36">
        <f t="shared" si="5"/>
        <v>652</v>
      </c>
      <c r="C24" s="36">
        <f t="shared" si="6"/>
        <v>643</v>
      </c>
      <c r="D24" s="37">
        <f>3!D24</f>
        <v>643</v>
      </c>
      <c r="E24" s="37">
        <f>3!G24</f>
        <v>0</v>
      </c>
      <c r="F24" s="37">
        <f>3!H24</f>
        <v>9</v>
      </c>
      <c r="G24" s="40">
        <f t="shared" si="7"/>
        <v>600</v>
      </c>
      <c r="H24" s="36">
        <f t="shared" si="8"/>
        <v>593</v>
      </c>
      <c r="I24" s="37">
        <f>3!K24</f>
        <v>593</v>
      </c>
      <c r="J24" s="37">
        <f>3!N24</f>
        <v>0</v>
      </c>
      <c r="K24" s="37">
        <f>3!O24</f>
        <v>7</v>
      </c>
      <c r="L24" s="36">
        <f t="shared" si="1"/>
        <v>52</v>
      </c>
      <c r="M24" s="38">
        <f t="shared" si="2"/>
        <v>8.666666666666668</v>
      </c>
      <c r="N24" s="36">
        <f t="shared" si="3"/>
        <v>50</v>
      </c>
      <c r="O24" s="39">
        <f t="shared" si="4"/>
        <v>8.431703204047219</v>
      </c>
      <c r="P24" s="2"/>
    </row>
    <row r="25" spans="1:16" ht="18" customHeight="1">
      <c r="A25" s="84" t="s">
        <v>140</v>
      </c>
      <c r="B25" s="36">
        <f t="shared" si="5"/>
        <v>0</v>
      </c>
      <c r="C25" s="36">
        <f t="shared" si="6"/>
        <v>0</v>
      </c>
      <c r="D25" s="37">
        <f>3!D25</f>
        <v>0</v>
      </c>
      <c r="E25" s="37">
        <f>3!G25</f>
        <v>0</v>
      </c>
      <c r="F25" s="37">
        <f>3!H25</f>
        <v>0</v>
      </c>
      <c r="G25" s="40">
        <f t="shared" si="7"/>
        <v>1300</v>
      </c>
      <c r="H25" s="36">
        <f t="shared" si="8"/>
        <v>1300</v>
      </c>
      <c r="I25" s="37">
        <f>3!K25</f>
        <v>1300</v>
      </c>
      <c r="J25" s="37">
        <f>3!N25</f>
        <v>0</v>
      </c>
      <c r="K25" s="37">
        <f>3!O25</f>
        <v>0</v>
      </c>
      <c r="L25" s="36">
        <f t="shared" si="1"/>
        <v>-1300</v>
      </c>
      <c r="M25" s="38">
        <f t="shared" si="2"/>
        <v>-100</v>
      </c>
      <c r="N25" s="36">
        <f t="shared" si="3"/>
        <v>-1300</v>
      </c>
      <c r="O25" s="39">
        <f t="shared" si="4"/>
        <v>-100</v>
      </c>
      <c r="P25" s="2"/>
    </row>
    <row r="26" spans="1:15" ht="18" customHeight="1">
      <c r="A26" s="84" t="s">
        <v>141</v>
      </c>
      <c r="B26" s="36">
        <f t="shared" si="5"/>
        <v>2</v>
      </c>
      <c r="C26" s="36">
        <f t="shared" si="6"/>
        <v>2</v>
      </c>
      <c r="D26" s="37">
        <f>3!D26</f>
        <v>2</v>
      </c>
      <c r="E26" s="37">
        <f>3!G26</f>
        <v>0</v>
      </c>
      <c r="F26" s="37">
        <f>3!H26</f>
        <v>0</v>
      </c>
      <c r="G26" s="40">
        <f t="shared" si="7"/>
        <v>2</v>
      </c>
      <c r="H26" s="36">
        <f t="shared" si="8"/>
        <v>2</v>
      </c>
      <c r="I26" s="37">
        <f>3!K26</f>
        <v>2</v>
      </c>
      <c r="J26" s="37"/>
      <c r="K26" s="37">
        <f>3!O26</f>
        <v>0</v>
      </c>
      <c r="L26" s="36">
        <f t="shared" si="1"/>
        <v>0</v>
      </c>
      <c r="M26" s="38">
        <f t="shared" si="2"/>
        <v>0</v>
      </c>
      <c r="N26" s="36">
        <f t="shared" si="3"/>
        <v>0</v>
      </c>
      <c r="O26" s="39">
        <f t="shared" si="4"/>
        <v>0</v>
      </c>
    </row>
    <row r="27" spans="1:15" ht="18" customHeight="1">
      <c r="A27" s="84" t="s">
        <v>142</v>
      </c>
      <c r="B27" s="36">
        <f t="shared" si="5"/>
        <v>1490</v>
      </c>
      <c r="C27" s="36">
        <f t="shared" si="6"/>
        <v>1490</v>
      </c>
      <c r="D27" s="37">
        <f>3!D27</f>
        <v>1490</v>
      </c>
      <c r="E27" s="37">
        <f>3!G27</f>
        <v>0</v>
      </c>
      <c r="F27" s="37">
        <f>3!H27</f>
        <v>0</v>
      </c>
      <c r="G27" s="40">
        <f t="shared" si="7"/>
        <v>1490</v>
      </c>
      <c r="H27" s="36">
        <f t="shared" si="8"/>
        <v>1490</v>
      </c>
      <c r="I27" s="37">
        <f>3!K27</f>
        <v>1490</v>
      </c>
      <c r="J27" s="37">
        <f>3!N27</f>
        <v>0</v>
      </c>
      <c r="K27" s="37">
        <f>3!O27</f>
        <v>0</v>
      </c>
      <c r="L27" s="36">
        <f t="shared" si="1"/>
        <v>0</v>
      </c>
      <c r="M27" s="38">
        <f t="shared" si="2"/>
        <v>0</v>
      </c>
      <c r="N27" s="36">
        <f t="shared" si="3"/>
        <v>0</v>
      </c>
      <c r="O27" s="39">
        <f t="shared" si="4"/>
        <v>0</v>
      </c>
    </row>
    <row r="28" spans="1:15" ht="18" customHeight="1">
      <c r="A28" s="29" t="s">
        <v>143</v>
      </c>
      <c r="B28" s="36">
        <f t="shared" si="5"/>
        <v>13</v>
      </c>
      <c r="C28" s="36">
        <f t="shared" si="6"/>
        <v>13</v>
      </c>
      <c r="D28" s="37">
        <f>3!D28</f>
        <v>13</v>
      </c>
      <c r="E28" s="37">
        <f>3!G28</f>
        <v>0</v>
      </c>
      <c r="F28" s="37">
        <f>3!H28</f>
        <v>0</v>
      </c>
      <c r="G28" s="40">
        <f t="shared" si="7"/>
        <v>9</v>
      </c>
      <c r="H28" s="36">
        <f t="shared" si="8"/>
        <v>9</v>
      </c>
      <c r="I28" s="37">
        <f>3!K28</f>
        <v>9</v>
      </c>
      <c r="J28" s="37">
        <f>3!N28</f>
        <v>0</v>
      </c>
      <c r="K28" s="37">
        <f>3!O28</f>
        <v>0</v>
      </c>
      <c r="L28" s="36">
        <f t="shared" si="1"/>
        <v>4</v>
      </c>
      <c r="M28" s="38">
        <f t="shared" si="2"/>
        <v>44.44444444444444</v>
      </c>
      <c r="N28" s="36">
        <f t="shared" si="3"/>
        <v>4</v>
      </c>
      <c r="O28" s="39">
        <f t="shared" si="4"/>
        <v>44.44444444444444</v>
      </c>
    </row>
    <row r="29" spans="1:15" ht="18" customHeight="1">
      <c r="A29" s="175" t="s">
        <v>271</v>
      </c>
      <c r="B29" s="36">
        <f>SUM(D29:F29)</f>
        <v>47803</v>
      </c>
      <c r="C29" s="36">
        <f>SUM(D29:E29)</f>
        <v>28671</v>
      </c>
      <c r="D29" s="37">
        <f>3!D29</f>
        <v>28671</v>
      </c>
      <c r="E29" s="37">
        <f>3!G29</f>
        <v>0</v>
      </c>
      <c r="F29" s="37">
        <f>3!H29</f>
        <v>19132</v>
      </c>
      <c r="G29" s="40">
        <f>H29+K29</f>
        <v>45537</v>
      </c>
      <c r="H29" s="36">
        <f>SUM(I29:J29)</f>
        <v>27039</v>
      </c>
      <c r="I29" s="37">
        <f>3!K29</f>
        <v>27039</v>
      </c>
      <c r="J29" s="37">
        <f>3!N29</f>
        <v>0</v>
      </c>
      <c r="K29" s="37">
        <f>3!O29</f>
        <v>18498</v>
      </c>
      <c r="L29" s="36">
        <f t="shared" si="1"/>
        <v>2266</v>
      </c>
      <c r="M29" s="38">
        <f t="shared" si="2"/>
        <v>4.976173221775699</v>
      </c>
      <c r="N29" s="36">
        <f t="shared" si="3"/>
        <v>1632</v>
      </c>
      <c r="O29" s="39">
        <f t="shared" si="4"/>
        <v>6.035726173305226</v>
      </c>
    </row>
    <row r="30" spans="1:15" ht="18" customHeight="1">
      <c r="A30" s="174" t="s">
        <v>270</v>
      </c>
      <c r="B30" s="36">
        <f>SUM(D30:F30)</f>
        <v>43897</v>
      </c>
      <c r="C30" s="36">
        <f>SUM(D30:E30)</f>
        <v>24765</v>
      </c>
      <c r="D30" s="37">
        <f>3!D30</f>
        <v>24765</v>
      </c>
      <c r="E30" s="37"/>
      <c r="F30" s="37">
        <f>3!H30</f>
        <v>19132</v>
      </c>
      <c r="G30" s="40">
        <f>H30+K30</f>
        <v>45537</v>
      </c>
      <c r="H30" s="36">
        <f>SUM(I30:J30)</f>
        <v>27039</v>
      </c>
      <c r="I30" s="37">
        <f>3!K30</f>
        <v>27039</v>
      </c>
      <c r="J30" s="37"/>
      <c r="K30" s="37">
        <f>3!O30</f>
        <v>18498</v>
      </c>
      <c r="L30" s="36">
        <f t="shared" si="1"/>
        <v>-1640</v>
      </c>
      <c r="M30" s="38">
        <f t="shared" si="2"/>
        <v>-3.6014669389727034</v>
      </c>
      <c r="N30" s="36">
        <f t="shared" si="3"/>
        <v>-2274</v>
      </c>
      <c r="O30" s="39">
        <f t="shared" si="4"/>
        <v>-8.410074337068679</v>
      </c>
    </row>
    <row r="31" spans="1:15" ht="18" customHeight="1">
      <c r="A31" s="174" t="s">
        <v>272</v>
      </c>
      <c r="B31" s="36">
        <f>SUM(D31:F31)</f>
        <v>1024</v>
      </c>
      <c r="C31" s="36">
        <f>SUM(D31:E31)</f>
        <v>1024</v>
      </c>
      <c r="D31" s="37">
        <f>3!D31</f>
        <v>1024</v>
      </c>
      <c r="E31" s="37"/>
      <c r="F31" s="37">
        <f>3!H31</f>
        <v>0</v>
      </c>
      <c r="G31" s="40">
        <f>H31+K31</f>
        <v>0</v>
      </c>
      <c r="H31" s="36">
        <f>SUM(I31:J31)</f>
        <v>0</v>
      </c>
      <c r="I31" s="37">
        <f>3!K31</f>
        <v>0</v>
      </c>
      <c r="J31" s="37"/>
      <c r="K31" s="37">
        <f>3!O31</f>
        <v>0</v>
      </c>
      <c r="L31" s="36">
        <f t="shared" si="1"/>
        <v>1024</v>
      </c>
      <c r="M31" s="38"/>
      <c r="N31" s="36">
        <f t="shared" si="3"/>
        <v>1024</v>
      </c>
      <c r="O31" s="39"/>
    </row>
    <row r="32" spans="1:15" ht="18" customHeight="1">
      <c r="A32" s="174" t="s">
        <v>273</v>
      </c>
      <c r="B32" s="36">
        <f>SUM(D32:F32)</f>
        <v>2882</v>
      </c>
      <c r="C32" s="36">
        <f>SUM(D32:E32)</f>
        <v>2882</v>
      </c>
      <c r="D32" s="37">
        <f>3!D32</f>
        <v>2882</v>
      </c>
      <c r="E32" s="37"/>
      <c r="F32" s="37">
        <f>3!H32</f>
        <v>0</v>
      </c>
      <c r="G32" s="40">
        <f>H32+K32</f>
        <v>0</v>
      </c>
      <c r="H32" s="36">
        <f>SUM(I32:J32)</f>
        <v>0</v>
      </c>
      <c r="I32" s="37">
        <f>3!K32</f>
        <v>0</v>
      </c>
      <c r="J32" s="37"/>
      <c r="K32" s="37">
        <f>3!O32</f>
        <v>0</v>
      </c>
      <c r="L32" s="36">
        <f t="shared" si="1"/>
        <v>2882</v>
      </c>
      <c r="M32" s="38"/>
      <c r="N32" s="36">
        <f t="shared" si="3"/>
        <v>2882</v>
      </c>
      <c r="O32" s="39"/>
    </row>
    <row r="33" spans="1:15" ht="18" customHeight="1">
      <c r="A33" s="176" t="s">
        <v>137</v>
      </c>
      <c r="B33" s="36">
        <f>SUM(D33:F33)</f>
        <v>1</v>
      </c>
      <c r="C33" s="36">
        <f>SUM(D33:E33)</f>
        <v>1</v>
      </c>
      <c r="D33" s="37">
        <f>3!D33</f>
        <v>1</v>
      </c>
      <c r="E33" s="37">
        <f>3!G33</f>
        <v>0</v>
      </c>
      <c r="F33" s="37">
        <f>3!H33</f>
        <v>0</v>
      </c>
      <c r="G33" s="40">
        <f>H33+K33</f>
        <v>1</v>
      </c>
      <c r="H33" s="36">
        <f>SUM(I33:J33)</f>
        <v>1</v>
      </c>
      <c r="I33" s="37">
        <f>3!K33</f>
        <v>1</v>
      </c>
      <c r="J33" s="37">
        <f>3!N33</f>
        <v>0</v>
      </c>
      <c r="K33" s="37">
        <f>3!O33</f>
        <v>0</v>
      </c>
      <c r="L33" s="36">
        <f t="shared" si="1"/>
        <v>0</v>
      </c>
      <c r="M33" s="38">
        <f t="shared" si="2"/>
        <v>0</v>
      </c>
      <c r="N33" s="36">
        <f t="shared" si="3"/>
        <v>0</v>
      </c>
      <c r="O33" s="39">
        <f t="shared" si="4"/>
        <v>0</v>
      </c>
    </row>
    <row r="34" spans="1:15" ht="18" customHeight="1" thickBot="1">
      <c r="A34" s="17" t="s">
        <v>72</v>
      </c>
      <c r="B34" s="44">
        <f>B6+B29+B33</f>
        <v>196913</v>
      </c>
      <c r="C34" s="44">
        <f>C6+C29+C33</f>
        <v>151871</v>
      </c>
      <c r="D34" s="44">
        <f>D6+D29+D33</f>
        <v>149584</v>
      </c>
      <c r="E34" s="44">
        <f aca="true" t="shared" si="9" ref="E34:L34">E6+E29+E33</f>
        <v>2287</v>
      </c>
      <c r="F34" s="44">
        <f t="shared" si="9"/>
        <v>45042</v>
      </c>
      <c r="G34" s="44">
        <f t="shared" si="9"/>
        <v>186742</v>
      </c>
      <c r="H34" s="44">
        <f t="shared" si="9"/>
        <v>145927</v>
      </c>
      <c r="I34" s="44">
        <f t="shared" si="9"/>
        <v>143640</v>
      </c>
      <c r="J34" s="44">
        <f t="shared" si="9"/>
        <v>2287</v>
      </c>
      <c r="K34" s="44">
        <f t="shared" si="9"/>
        <v>40815</v>
      </c>
      <c r="L34" s="44">
        <f t="shared" si="9"/>
        <v>10171</v>
      </c>
      <c r="M34" s="45">
        <f t="shared" si="2"/>
        <v>5.446551927257929</v>
      </c>
      <c r="N34" s="43">
        <f t="shared" si="3"/>
        <v>5944</v>
      </c>
      <c r="O34" s="46">
        <f t="shared" si="4"/>
        <v>4.073269511468062</v>
      </c>
    </row>
    <row r="35" spans="1:2" ht="15">
      <c r="A35" s="18" t="s">
        <v>58</v>
      </c>
      <c r="B35" s="5"/>
    </row>
  </sheetData>
  <sheetProtection/>
  <mergeCells count="15">
    <mergeCell ref="L3:O3"/>
    <mergeCell ref="H4:J4"/>
    <mergeCell ref="A1:O1"/>
    <mergeCell ref="A3:A5"/>
    <mergeCell ref="B3:F3"/>
    <mergeCell ref="G3:K3"/>
    <mergeCell ref="B4:B5"/>
    <mergeCell ref="C4:E4"/>
    <mergeCell ref="F4:F5"/>
    <mergeCell ref="G4:G5"/>
    <mergeCell ref="M4:M5"/>
    <mergeCell ref="N4:N5"/>
    <mergeCell ref="O4:O5"/>
    <mergeCell ref="K4:K5"/>
    <mergeCell ref="L4:L5"/>
  </mergeCells>
  <printOptions/>
  <pageMargins left="0.8661417322834646" right="0.1968503937007874" top="0.15748031496062992" bottom="0.35433070866141736" header="0.15748031496062992" footer="0.35433070866141736"/>
  <pageSetup horizontalDpi="600" verticalDpi="600" orientation="landscape" paperSize="9" scale="93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Zeros="0" zoomScalePageLayoutView="0" workbookViewId="0" topLeftCell="A13">
      <selection activeCell="A1" sqref="A1:S1"/>
    </sheetView>
  </sheetViews>
  <sheetFormatPr defaultColWidth="9.00390625" defaultRowHeight="14.25"/>
  <cols>
    <col min="1" max="1" width="21.625" style="0" customWidth="1"/>
    <col min="2" max="19" width="7.125" style="0" customWidth="1"/>
    <col min="20" max="20" width="3.50390625" style="0" customWidth="1"/>
  </cols>
  <sheetData>
    <row r="1" spans="1:19" ht="22.5" customHeight="1">
      <c r="A1" s="200" t="s">
        <v>275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7.25" customHeight="1" thickBot="1">
      <c r="A2" s="6" t="s">
        <v>73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 t="s">
        <v>59</v>
      </c>
    </row>
    <row r="3" spans="1:19" ht="18" customHeight="1">
      <c r="A3" s="210" t="s">
        <v>60</v>
      </c>
      <c r="B3" s="212" t="s">
        <v>265</v>
      </c>
      <c r="C3" s="213"/>
      <c r="D3" s="213"/>
      <c r="E3" s="213"/>
      <c r="F3" s="213"/>
      <c r="G3" s="213"/>
      <c r="H3" s="214"/>
      <c r="I3" s="215" t="s">
        <v>261</v>
      </c>
      <c r="J3" s="216"/>
      <c r="K3" s="216"/>
      <c r="L3" s="216"/>
      <c r="M3" s="216"/>
      <c r="N3" s="216"/>
      <c r="O3" s="216"/>
      <c r="P3" s="231" t="s">
        <v>276</v>
      </c>
      <c r="Q3" s="208"/>
      <c r="R3" s="208"/>
      <c r="S3" s="209"/>
    </row>
    <row r="4" spans="1:19" ht="18" customHeight="1">
      <c r="A4" s="211"/>
      <c r="B4" s="204" t="s">
        <v>61</v>
      </c>
      <c r="C4" s="204" t="s">
        <v>62</v>
      </c>
      <c r="D4" s="204"/>
      <c r="E4" s="204"/>
      <c r="F4" s="204"/>
      <c r="G4" s="204"/>
      <c r="H4" s="204" t="s">
        <v>63</v>
      </c>
      <c r="I4" s="204" t="s">
        <v>61</v>
      </c>
      <c r="J4" s="204" t="s">
        <v>62</v>
      </c>
      <c r="K4" s="204"/>
      <c r="L4" s="204"/>
      <c r="M4" s="204"/>
      <c r="N4" s="204"/>
      <c r="O4" s="204" t="s">
        <v>63</v>
      </c>
      <c r="P4" s="205" t="s">
        <v>64</v>
      </c>
      <c r="Q4" s="205" t="s">
        <v>65</v>
      </c>
      <c r="R4" s="205" t="s">
        <v>66</v>
      </c>
      <c r="S4" s="202" t="s">
        <v>67</v>
      </c>
    </row>
    <row r="5" spans="1:19" ht="18" customHeight="1">
      <c r="A5" s="211"/>
      <c r="B5" s="204"/>
      <c r="C5" s="3" t="s">
        <v>68</v>
      </c>
      <c r="D5" s="3" t="s">
        <v>69</v>
      </c>
      <c r="E5" s="3" t="s">
        <v>70</v>
      </c>
      <c r="F5" s="169" t="s">
        <v>269</v>
      </c>
      <c r="G5" s="3" t="s">
        <v>71</v>
      </c>
      <c r="H5" s="204"/>
      <c r="I5" s="204"/>
      <c r="J5" s="3" t="s">
        <v>68</v>
      </c>
      <c r="K5" s="3" t="s">
        <v>69</v>
      </c>
      <c r="L5" s="3" t="s">
        <v>70</v>
      </c>
      <c r="M5" s="169" t="s">
        <v>269</v>
      </c>
      <c r="N5" s="3" t="s">
        <v>71</v>
      </c>
      <c r="O5" s="204"/>
      <c r="P5" s="206"/>
      <c r="Q5" s="206"/>
      <c r="R5" s="206"/>
      <c r="S5" s="203"/>
    </row>
    <row r="6" spans="1:19" ht="18" customHeight="1">
      <c r="A6" s="16" t="s">
        <v>100</v>
      </c>
      <c r="B6" s="97">
        <f>SUM(B7:B27)</f>
        <v>242810</v>
      </c>
      <c r="C6" s="97">
        <f>SUM(C7:C27)</f>
        <v>216900</v>
      </c>
      <c r="D6" s="97">
        <f>SUM(D7:D27)</f>
        <v>120912</v>
      </c>
      <c r="E6" s="97">
        <f aca="true" t="shared" si="0" ref="E6:O6">SUM(E7:E27)</f>
        <v>88701</v>
      </c>
      <c r="F6" s="97">
        <f t="shared" si="0"/>
        <v>5000</v>
      </c>
      <c r="G6" s="97">
        <f t="shared" si="0"/>
        <v>2287</v>
      </c>
      <c r="H6" s="97">
        <f t="shared" si="0"/>
        <v>25910</v>
      </c>
      <c r="I6" s="97">
        <f t="shared" si="0"/>
        <v>247401</v>
      </c>
      <c r="J6" s="97">
        <f t="shared" si="0"/>
        <v>224260</v>
      </c>
      <c r="K6" s="97">
        <f t="shared" si="0"/>
        <v>121137</v>
      </c>
      <c r="L6" s="97">
        <f t="shared" si="0"/>
        <v>103123</v>
      </c>
      <c r="M6" s="97">
        <f t="shared" si="0"/>
        <v>0</v>
      </c>
      <c r="N6" s="97">
        <f t="shared" si="0"/>
        <v>0</v>
      </c>
      <c r="O6" s="97">
        <f t="shared" si="0"/>
        <v>23141</v>
      </c>
      <c r="P6" s="97">
        <f aca="true" t="shared" si="1" ref="P6:P33">B6-I6</f>
        <v>-4591</v>
      </c>
      <c r="Q6" s="98">
        <f aca="true" t="shared" si="2" ref="Q6:Q33">P6/I6*100</f>
        <v>-1.8556917716581582</v>
      </c>
      <c r="R6" s="97">
        <f aca="true" t="shared" si="3" ref="R6:R33">C6-J6</f>
        <v>-7360</v>
      </c>
      <c r="S6" s="99">
        <f aca="true" t="shared" si="4" ref="S6:S33">R6/J6*100</f>
        <v>-3.281904931775618</v>
      </c>
    </row>
    <row r="7" spans="1:20" ht="18" customHeight="1">
      <c r="A7" s="84" t="s">
        <v>82</v>
      </c>
      <c r="B7" s="97">
        <f aca="true" t="shared" si="5" ref="B7:B32">SUM(D7:H7)</f>
        <v>18837</v>
      </c>
      <c r="C7" s="97">
        <f aca="true" t="shared" si="6" ref="C7:C32">SUM(D7:G7)</f>
        <v>11680</v>
      </c>
      <c r="D7" s="100">
        <f>3!D7</f>
        <v>11208</v>
      </c>
      <c r="E7" s="100">
        <f>3!E7</f>
        <v>472</v>
      </c>
      <c r="F7" s="100">
        <f>3!F7</f>
        <v>0</v>
      </c>
      <c r="G7" s="100">
        <f>3!G7</f>
        <v>0</v>
      </c>
      <c r="H7" s="100">
        <f>3!H7</f>
        <v>7157</v>
      </c>
      <c r="I7" s="101">
        <f aca="true" t="shared" si="7" ref="I7:I31">J7+O7</f>
        <v>21602</v>
      </c>
      <c r="J7" s="97">
        <f aca="true" t="shared" si="8" ref="J7:J31">SUM(K7:N7)</f>
        <v>14334</v>
      </c>
      <c r="K7" s="178">
        <v>13104</v>
      </c>
      <c r="L7" s="178">
        <v>1230</v>
      </c>
      <c r="M7" s="178"/>
      <c r="N7" s="178"/>
      <c r="O7" s="178">
        <v>7268</v>
      </c>
      <c r="P7" s="97">
        <f t="shared" si="1"/>
        <v>-2765</v>
      </c>
      <c r="Q7" s="98">
        <f t="shared" si="2"/>
        <v>-12.799740764744005</v>
      </c>
      <c r="R7" s="97">
        <f t="shared" si="3"/>
        <v>-2654</v>
      </c>
      <c r="S7" s="99">
        <f t="shared" si="4"/>
        <v>-18.515417887540114</v>
      </c>
      <c r="T7" s="2"/>
    </row>
    <row r="8" spans="1:20" ht="18" customHeight="1">
      <c r="A8" s="84" t="s">
        <v>83</v>
      </c>
      <c r="B8" s="97">
        <f t="shared" si="5"/>
        <v>118</v>
      </c>
      <c r="C8" s="97">
        <f t="shared" si="6"/>
        <v>118</v>
      </c>
      <c r="D8" s="100">
        <f>3!D8</f>
        <v>82</v>
      </c>
      <c r="E8" s="100">
        <f>3!E8</f>
        <v>36</v>
      </c>
      <c r="F8" s="100">
        <f>3!F8</f>
        <v>0</v>
      </c>
      <c r="G8" s="100">
        <f>3!G8</f>
        <v>0</v>
      </c>
      <c r="H8" s="100">
        <f>3!H8</f>
        <v>0</v>
      </c>
      <c r="I8" s="101">
        <f t="shared" si="7"/>
        <v>50</v>
      </c>
      <c r="J8" s="97">
        <f t="shared" si="8"/>
        <v>50</v>
      </c>
      <c r="K8" s="178">
        <v>50</v>
      </c>
      <c r="L8" s="178"/>
      <c r="M8" s="178"/>
      <c r="N8" s="179"/>
      <c r="O8" s="179"/>
      <c r="P8" s="97">
        <f t="shared" si="1"/>
        <v>68</v>
      </c>
      <c r="Q8" s="98">
        <f t="shared" si="2"/>
        <v>136</v>
      </c>
      <c r="R8" s="97">
        <f t="shared" si="3"/>
        <v>68</v>
      </c>
      <c r="S8" s="99">
        <f t="shared" si="4"/>
        <v>136</v>
      </c>
      <c r="T8" s="2"/>
    </row>
    <row r="9" spans="1:20" ht="18" customHeight="1">
      <c r="A9" s="84" t="s">
        <v>84</v>
      </c>
      <c r="B9" s="97">
        <f t="shared" si="5"/>
        <v>7089</v>
      </c>
      <c r="C9" s="97">
        <f t="shared" si="6"/>
        <v>7051</v>
      </c>
      <c r="D9" s="100">
        <f>3!D9</f>
        <v>6451</v>
      </c>
      <c r="E9" s="100">
        <f>3!E9</f>
        <v>600</v>
      </c>
      <c r="F9" s="100">
        <f>3!F9</f>
        <v>0</v>
      </c>
      <c r="G9" s="100">
        <f>3!G9</f>
        <v>0</v>
      </c>
      <c r="H9" s="100">
        <f>3!H9</f>
        <v>38</v>
      </c>
      <c r="I9" s="101">
        <f t="shared" si="7"/>
        <v>7841</v>
      </c>
      <c r="J9" s="97">
        <f t="shared" si="8"/>
        <v>7805</v>
      </c>
      <c r="K9" s="178">
        <v>6698</v>
      </c>
      <c r="L9" s="178">
        <v>1107</v>
      </c>
      <c r="M9" s="178"/>
      <c r="N9" s="178"/>
      <c r="O9" s="178">
        <v>36</v>
      </c>
      <c r="P9" s="97">
        <f t="shared" si="1"/>
        <v>-752</v>
      </c>
      <c r="Q9" s="98">
        <f t="shared" si="2"/>
        <v>-9.590613442162988</v>
      </c>
      <c r="R9" s="97">
        <f t="shared" si="3"/>
        <v>-754</v>
      </c>
      <c r="S9" s="99">
        <f t="shared" si="4"/>
        <v>-9.66047405509289</v>
      </c>
      <c r="T9" s="2"/>
    </row>
    <row r="10" spans="1:20" ht="18" customHeight="1">
      <c r="A10" s="84" t="s">
        <v>85</v>
      </c>
      <c r="B10" s="97">
        <f t="shared" si="5"/>
        <v>31000</v>
      </c>
      <c r="C10" s="97">
        <f t="shared" si="6"/>
        <v>30957</v>
      </c>
      <c r="D10" s="100">
        <f>3!D10</f>
        <v>26257</v>
      </c>
      <c r="E10" s="100">
        <f>3!E10</f>
        <v>4700</v>
      </c>
      <c r="F10" s="100">
        <f>3!F10</f>
        <v>0</v>
      </c>
      <c r="G10" s="100">
        <f>3!G10</f>
        <v>0</v>
      </c>
      <c r="H10" s="100">
        <f>3!H10</f>
        <v>43</v>
      </c>
      <c r="I10" s="101">
        <f t="shared" si="7"/>
        <v>34033</v>
      </c>
      <c r="J10" s="97">
        <f t="shared" si="8"/>
        <v>33900</v>
      </c>
      <c r="K10" s="178">
        <v>27499</v>
      </c>
      <c r="L10" s="178">
        <v>6401</v>
      </c>
      <c r="M10" s="178"/>
      <c r="N10" s="178"/>
      <c r="O10" s="178">
        <v>133</v>
      </c>
      <c r="P10" s="97">
        <f t="shared" si="1"/>
        <v>-3033</v>
      </c>
      <c r="Q10" s="98">
        <f t="shared" si="2"/>
        <v>-8.911938412717069</v>
      </c>
      <c r="R10" s="97">
        <f t="shared" si="3"/>
        <v>-2943</v>
      </c>
      <c r="S10" s="99">
        <f t="shared" si="4"/>
        <v>-8.68141592920354</v>
      </c>
      <c r="T10" s="2"/>
    </row>
    <row r="11" spans="1:20" ht="18" customHeight="1">
      <c r="A11" s="84" t="s">
        <v>86</v>
      </c>
      <c r="B11" s="97">
        <f t="shared" si="5"/>
        <v>78</v>
      </c>
      <c r="C11" s="97">
        <f t="shared" si="6"/>
        <v>78</v>
      </c>
      <c r="D11" s="100">
        <f>3!D11</f>
        <v>66</v>
      </c>
      <c r="E11" s="100">
        <f>3!E11</f>
        <v>12</v>
      </c>
      <c r="F11" s="100">
        <f>3!F11</f>
        <v>0</v>
      </c>
      <c r="G11" s="100">
        <f>3!G11</f>
        <v>0</v>
      </c>
      <c r="H11" s="100">
        <f>3!H11</f>
        <v>0</v>
      </c>
      <c r="I11" s="101">
        <f t="shared" si="7"/>
        <v>538</v>
      </c>
      <c r="J11" s="97">
        <f t="shared" si="8"/>
        <v>538</v>
      </c>
      <c r="K11" s="178">
        <v>526</v>
      </c>
      <c r="L11" s="178">
        <v>12</v>
      </c>
      <c r="M11" s="178"/>
      <c r="N11" s="178"/>
      <c r="O11" s="179"/>
      <c r="P11" s="97">
        <f t="shared" si="1"/>
        <v>-460</v>
      </c>
      <c r="Q11" s="98">
        <f t="shared" si="2"/>
        <v>-85.50185873605948</v>
      </c>
      <c r="R11" s="97">
        <f t="shared" si="3"/>
        <v>-460</v>
      </c>
      <c r="S11" s="99">
        <f t="shared" si="4"/>
        <v>-85.50185873605948</v>
      </c>
      <c r="T11" s="2"/>
    </row>
    <row r="12" spans="1:20" ht="18" customHeight="1">
      <c r="A12" s="82" t="s">
        <v>145</v>
      </c>
      <c r="B12" s="97">
        <f t="shared" si="5"/>
        <v>1538</v>
      </c>
      <c r="C12" s="97">
        <f t="shared" si="6"/>
        <v>1538</v>
      </c>
      <c r="D12" s="100">
        <f>3!D12</f>
        <v>812</v>
      </c>
      <c r="E12" s="100">
        <f>3!E12</f>
        <v>726</v>
      </c>
      <c r="F12" s="100">
        <f>3!F12</f>
        <v>0</v>
      </c>
      <c r="G12" s="100">
        <f>3!G12</f>
        <v>0</v>
      </c>
      <c r="H12" s="100">
        <f>3!H12</f>
        <v>0</v>
      </c>
      <c r="I12" s="101">
        <f t="shared" si="7"/>
        <v>2587</v>
      </c>
      <c r="J12" s="97">
        <f t="shared" si="8"/>
        <v>2586</v>
      </c>
      <c r="K12" s="178">
        <v>2011</v>
      </c>
      <c r="L12" s="178">
        <v>575</v>
      </c>
      <c r="M12" s="178"/>
      <c r="N12" s="178"/>
      <c r="O12" s="179">
        <v>1</v>
      </c>
      <c r="P12" s="97">
        <f t="shared" si="1"/>
        <v>-1049</v>
      </c>
      <c r="Q12" s="98">
        <f t="shared" si="2"/>
        <v>-40.548898337843056</v>
      </c>
      <c r="R12" s="97">
        <f t="shared" si="3"/>
        <v>-1048</v>
      </c>
      <c r="S12" s="99">
        <f t="shared" si="4"/>
        <v>-40.52590873936582</v>
      </c>
      <c r="T12" s="2"/>
    </row>
    <row r="13" spans="1:20" ht="18" customHeight="1">
      <c r="A13" s="84" t="s">
        <v>87</v>
      </c>
      <c r="B13" s="97">
        <f t="shared" si="5"/>
        <v>53510</v>
      </c>
      <c r="C13" s="97">
        <f t="shared" si="6"/>
        <v>52520</v>
      </c>
      <c r="D13" s="100">
        <f>3!D13</f>
        <v>37477</v>
      </c>
      <c r="E13" s="100">
        <f>3!E13</f>
        <v>15043</v>
      </c>
      <c r="F13" s="100">
        <f>3!F13</f>
        <v>0</v>
      </c>
      <c r="G13" s="100">
        <f>3!G13</f>
        <v>0</v>
      </c>
      <c r="H13" s="100">
        <f>3!H13</f>
        <v>990</v>
      </c>
      <c r="I13" s="101">
        <f t="shared" si="7"/>
        <v>57148</v>
      </c>
      <c r="J13" s="97">
        <f t="shared" si="8"/>
        <v>56103</v>
      </c>
      <c r="K13" s="178">
        <v>40213</v>
      </c>
      <c r="L13" s="178">
        <v>15890</v>
      </c>
      <c r="M13" s="178"/>
      <c r="N13" s="178"/>
      <c r="O13" s="178">
        <v>1045</v>
      </c>
      <c r="P13" s="97">
        <f t="shared" si="1"/>
        <v>-3638</v>
      </c>
      <c r="Q13" s="98">
        <f t="shared" si="2"/>
        <v>-6.365927066564009</v>
      </c>
      <c r="R13" s="97">
        <f t="shared" si="3"/>
        <v>-3583</v>
      </c>
      <c r="S13" s="99">
        <f t="shared" si="4"/>
        <v>-6.386467746822808</v>
      </c>
      <c r="T13" s="2"/>
    </row>
    <row r="14" spans="1:20" ht="18" customHeight="1">
      <c r="A14" s="82" t="s">
        <v>146</v>
      </c>
      <c r="B14" s="97">
        <f t="shared" si="5"/>
        <v>14476</v>
      </c>
      <c r="C14" s="97">
        <f t="shared" si="6"/>
        <v>13867</v>
      </c>
      <c r="D14" s="100">
        <f>3!D14</f>
        <v>10011</v>
      </c>
      <c r="E14" s="100">
        <f>3!E14</f>
        <v>3856</v>
      </c>
      <c r="F14" s="100">
        <f>3!F14</f>
        <v>0</v>
      </c>
      <c r="G14" s="100">
        <f>3!G14</f>
        <v>0</v>
      </c>
      <c r="H14" s="100">
        <f>3!H14</f>
        <v>609</v>
      </c>
      <c r="I14" s="101">
        <f t="shared" si="7"/>
        <v>18166</v>
      </c>
      <c r="J14" s="97">
        <f t="shared" si="8"/>
        <v>17604</v>
      </c>
      <c r="K14" s="178">
        <v>7527</v>
      </c>
      <c r="L14" s="178">
        <v>10077</v>
      </c>
      <c r="M14" s="178"/>
      <c r="N14" s="178"/>
      <c r="O14" s="178">
        <v>562</v>
      </c>
      <c r="P14" s="97">
        <f t="shared" si="1"/>
        <v>-3690</v>
      </c>
      <c r="Q14" s="98">
        <f t="shared" si="2"/>
        <v>-20.312672024661456</v>
      </c>
      <c r="R14" s="97">
        <f t="shared" si="3"/>
        <v>-3737</v>
      </c>
      <c r="S14" s="99">
        <f t="shared" si="4"/>
        <v>-21.22812997046126</v>
      </c>
      <c r="T14" s="2"/>
    </row>
    <row r="15" spans="1:20" ht="18" customHeight="1">
      <c r="A15" s="84" t="s">
        <v>88</v>
      </c>
      <c r="B15" s="97">
        <f t="shared" si="5"/>
        <v>9165</v>
      </c>
      <c r="C15" s="97">
        <f t="shared" si="6"/>
        <v>9153</v>
      </c>
      <c r="D15" s="100">
        <f>3!D15</f>
        <v>2003</v>
      </c>
      <c r="E15" s="100">
        <f>3!E15</f>
        <v>7150</v>
      </c>
      <c r="F15" s="100">
        <f>3!F15</f>
        <v>0</v>
      </c>
      <c r="G15" s="100">
        <f>3!G15</f>
        <v>0</v>
      </c>
      <c r="H15" s="100">
        <f>3!H15</f>
        <v>12</v>
      </c>
      <c r="I15" s="101">
        <f t="shared" si="7"/>
        <v>4785</v>
      </c>
      <c r="J15" s="97">
        <f t="shared" si="8"/>
        <v>4764</v>
      </c>
      <c r="K15" s="178">
        <v>881</v>
      </c>
      <c r="L15" s="178">
        <v>3883</v>
      </c>
      <c r="M15" s="178"/>
      <c r="N15" s="178"/>
      <c r="O15" s="178">
        <v>21</v>
      </c>
      <c r="P15" s="97">
        <f t="shared" si="1"/>
        <v>4380</v>
      </c>
      <c r="Q15" s="98">
        <f t="shared" si="2"/>
        <v>91.53605015673982</v>
      </c>
      <c r="R15" s="97">
        <f t="shared" si="3"/>
        <v>4389</v>
      </c>
      <c r="S15" s="99">
        <f t="shared" si="4"/>
        <v>92.12846347607054</v>
      </c>
      <c r="T15" s="2"/>
    </row>
    <row r="16" spans="1:20" ht="18" customHeight="1">
      <c r="A16" s="84" t="s">
        <v>89</v>
      </c>
      <c r="B16" s="97">
        <f t="shared" si="5"/>
        <v>6544</v>
      </c>
      <c r="C16" s="97">
        <f t="shared" si="6"/>
        <v>4681</v>
      </c>
      <c r="D16" s="100">
        <f>3!D16</f>
        <v>3465</v>
      </c>
      <c r="E16" s="100">
        <f>3!E16</f>
        <v>129</v>
      </c>
      <c r="F16" s="100">
        <f>3!F16</f>
        <v>0</v>
      </c>
      <c r="G16" s="100">
        <f>3!G16</f>
        <v>1087</v>
      </c>
      <c r="H16" s="100">
        <f>3!H16</f>
        <v>1863</v>
      </c>
      <c r="I16" s="101">
        <f t="shared" si="7"/>
        <v>5186</v>
      </c>
      <c r="J16" s="97">
        <f t="shared" si="8"/>
        <v>3153</v>
      </c>
      <c r="K16" s="178">
        <v>3153</v>
      </c>
      <c r="L16" s="178"/>
      <c r="M16" s="178"/>
      <c r="N16" s="178"/>
      <c r="O16" s="178">
        <v>2033</v>
      </c>
      <c r="P16" s="97">
        <f t="shared" si="1"/>
        <v>1358</v>
      </c>
      <c r="Q16" s="98">
        <f t="shared" si="2"/>
        <v>26.18588507520247</v>
      </c>
      <c r="R16" s="97">
        <f t="shared" si="3"/>
        <v>1528</v>
      </c>
      <c r="S16" s="99">
        <f t="shared" si="4"/>
        <v>48.46178242943229</v>
      </c>
      <c r="T16" s="2"/>
    </row>
    <row r="17" spans="1:20" ht="18" customHeight="1">
      <c r="A17" s="84" t="s">
        <v>90</v>
      </c>
      <c r="B17" s="97">
        <f t="shared" si="5"/>
        <v>76696</v>
      </c>
      <c r="C17" s="97">
        <f t="shared" si="6"/>
        <v>61917</v>
      </c>
      <c r="D17" s="100">
        <f>3!D17</f>
        <v>12254</v>
      </c>
      <c r="E17" s="100">
        <f>3!E17</f>
        <v>44663</v>
      </c>
      <c r="F17" s="100">
        <f>3!F17</f>
        <v>5000</v>
      </c>
      <c r="G17" s="100">
        <f>3!G17</f>
        <v>0</v>
      </c>
      <c r="H17" s="100">
        <f>3!H17</f>
        <v>14779</v>
      </c>
      <c r="I17" s="101">
        <f t="shared" si="7"/>
        <v>70471</v>
      </c>
      <c r="J17" s="97">
        <f t="shared" si="8"/>
        <v>59107</v>
      </c>
      <c r="K17" s="178">
        <v>10534</v>
      </c>
      <c r="L17" s="178">
        <v>48573</v>
      </c>
      <c r="M17" s="178"/>
      <c r="N17" s="178"/>
      <c r="O17" s="178">
        <v>11364</v>
      </c>
      <c r="P17" s="97">
        <f t="shared" si="1"/>
        <v>6225</v>
      </c>
      <c r="Q17" s="98">
        <f t="shared" si="2"/>
        <v>8.833420839778066</v>
      </c>
      <c r="R17" s="97">
        <f t="shared" si="3"/>
        <v>2810</v>
      </c>
      <c r="S17" s="99">
        <f t="shared" si="4"/>
        <v>4.754090040096774</v>
      </c>
      <c r="T17" s="2"/>
    </row>
    <row r="18" spans="1:20" ht="18" customHeight="1">
      <c r="A18" s="84" t="s">
        <v>91</v>
      </c>
      <c r="B18" s="97">
        <f t="shared" si="5"/>
        <v>5772</v>
      </c>
      <c r="C18" s="97">
        <f t="shared" si="6"/>
        <v>5767</v>
      </c>
      <c r="D18" s="100">
        <f>3!D18</f>
        <v>655</v>
      </c>
      <c r="E18" s="100">
        <f>3!E18</f>
        <v>5112</v>
      </c>
      <c r="F18" s="100">
        <f>3!F18</f>
        <v>0</v>
      </c>
      <c r="G18" s="100">
        <f>3!G18</f>
        <v>0</v>
      </c>
      <c r="H18" s="100">
        <f>3!H18</f>
        <v>5</v>
      </c>
      <c r="I18" s="101">
        <f t="shared" si="7"/>
        <v>7046</v>
      </c>
      <c r="J18" s="97">
        <f t="shared" si="8"/>
        <v>7046</v>
      </c>
      <c r="K18" s="178">
        <v>288</v>
      </c>
      <c r="L18" s="178">
        <v>6758</v>
      </c>
      <c r="M18" s="178"/>
      <c r="N18" s="179"/>
      <c r="O18" s="179"/>
      <c r="P18" s="97">
        <f t="shared" si="1"/>
        <v>-1274</v>
      </c>
      <c r="Q18" s="98">
        <f t="shared" si="2"/>
        <v>-18.081180811808117</v>
      </c>
      <c r="R18" s="97">
        <f t="shared" si="3"/>
        <v>-1279</v>
      </c>
      <c r="S18" s="99">
        <f t="shared" si="4"/>
        <v>-18.152143059892136</v>
      </c>
      <c r="T18" s="2"/>
    </row>
    <row r="19" spans="1:20" ht="18" customHeight="1">
      <c r="A19" s="84" t="s">
        <v>92</v>
      </c>
      <c r="B19" s="97">
        <f t="shared" si="5"/>
        <v>1712</v>
      </c>
      <c r="C19" s="97">
        <f t="shared" si="6"/>
        <v>1710</v>
      </c>
      <c r="D19" s="100">
        <f>3!D19</f>
        <v>481</v>
      </c>
      <c r="E19" s="100">
        <f>3!E19</f>
        <v>29</v>
      </c>
      <c r="F19" s="100">
        <f>3!F19</f>
        <v>0</v>
      </c>
      <c r="G19" s="100">
        <f>3!G19</f>
        <v>1200</v>
      </c>
      <c r="H19" s="100">
        <f>3!H19</f>
        <v>2</v>
      </c>
      <c r="I19" s="101">
        <f t="shared" si="7"/>
        <v>927</v>
      </c>
      <c r="J19" s="97">
        <f t="shared" si="8"/>
        <v>512</v>
      </c>
      <c r="K19" s="178">
        <v>512</v>
      </c>
      <c r="L19" s="178"/>
      <c r="M19" s="178"/>
      <c r="N19" s="178"/>
      <c r="O19" s="178">
        <v>415</v>
      </c>
      <c r="P19" s="97">
        <f t="shared" si="1"/>
        <v>785</v>
      </c>
      <c r="Q19" s="98">
        <f t="shared" si="2"/>
        <v>84.68176914778857</v>
      </c>
      <c r="R19" s="97">
        <f t="shared" si="3"/>
        <v>1198</v>
      </c>
      <c r="S19" s="99">
        <f t="shared" si="4"/>
        <v>233.984375</v>
      </c>
      <c r="T19" s="2"/>
    </row>
    <row r="20" spans="1:20" ht="18" customHeight="1">
      <c r="A20" s="84" t="s">
        <v>93</v>
      </c>
      <c r="B20" s="97">
        <f t="shared" si="5"/>
        <v>173</v>
      </c>
      <c r="C20" s="97">
        <f t="shared" si="6"/>
        <v>173</v>
      </c>
      <c r="D20" s="100">
        <f>3!D20</f>
        <v>153</v>
      </c>
      <c r="E20" s="100">
        <f>3!E20</f>
        <v>20</v>
      </c>
      <c r="F20" s="100">
        <f>3!F20</f>
        <v>0</v>
      </c>
      <c r="G20" s="100">
        <f>3!G20</f>
        <v>0</v>
      </c>
      <c r="H20" s="100">
        <f>3!H20</f>
        <v>0</v>
      </c>
      <c r="I20" s="101">
        <f t="shared" si="7"/>
        <v>1510</v>
      </c>
      <c r="J20" s="97">
        <f t="shared" si="8"/>
        <v>1510</v>
      </c>
      <c r="K20" s="178">
        <v>115</v>
      </c>
      <c r="L20" s="178">
        <v>1395</v>
      </c>
      <c r="M20" s="178"/>
      <c r="N20" s="178"/>
      <c r="O20" s="178"/>
      <c r="P20" s="97">
        <f t="shared" si="1"/>
        <v>-1337</v>
      </c>
      <c r="Q20" s="98">
        <f t="shared" si="2"/>
        <v>-88.54304635761589</v>
      </c>
      <c r="R20" s="97">
        <f t="shared" si="3"/>
        <v>-1337</v>
      </c>
      <c r="S20" s="99">
        <f t="shared" si="4"/>
        <v>-88.54304635761589</v>
      </c>
      <c r="T20" s="2"/>
    </row>
    <row r="21" spans="1:20" ht="18" customHeight="1">
      <c r="A21" s="82" t="s">
        <v>144</v>
      </c>
      <c r="B21" s="97">
        <f t="shared" si="5"/>
        <v>1215</v>
      </c>
      <c r="C21" s="97">
        <f t="shared" si="6"/>
        <v>1215</v>
      </c>
      <c r="D21" s="100">
        <f>3!D21</f>
        <v>936</v>
      </c>
      <c r="E21" s="100">
        <f>3!E21</f>
        <v>279</v>
      </c>
      <c r="F21" s="100">
        <f>3!F21</f>
        <v>0</v>
      </c>
      <c r="G21" s="100">
        <f>3!G21</f>
        <v>0</v>
      </c>
      <c r="H21" s="100">
        <f>3!H21</f>
        <v>0</v>
      </c>
      <c r="I21" s="101">
        <f t="shared" si="7"/>
        <v>512</v>
      </c>
      <c r="J21" s="97">
        <f t="shared" si="8"/>
        <v>512</v>
      </c>
      <c r="K21" s="178">
        <v>304</v>
      </c>
      <c r="L21" s="178">
        <v>208</v>
      </c>
      <c r="M21" s="178"/>
      <c r="N21" s="178"/>
      <c r="O21" s="178"/>
      <c r="P21" s="97">
        <f t="shared" si="1"/>
        <v>703</v>
      </c>
      <c r="Q21" s="98">
        <f t="shared" si="2"/>
        <v>137.3046875</v>
      </c>
      <c r="R21" s="97">
        <f t="shared" si="3"/>
        <v>703</v>
      </c>
      <c r="S21" s="99">
        <f t="shared" si="4"/>
        <v>137.3046875</v>
      </c>
      <c r="T21" s="2"/>
    </row>
    <row r="22" spans="1:20" ht="18" customHeight="1">
      <c r="A22" s="84" t="s">
        <v>95</v>
      </c>
      <c r="B22" s="97">
        <f t="shared" si="5"/>
        <v>12148</v>
      </c>
      <c r="C22" s="97">
        <f t="shared" si="6"/>
        <v>11745</v>
      </c>
      <c r="D22" s="100">
        <f>3!D22</f>
        <v>6218</v>
      </c>
      <c r="E22" s="100">
        <f>3!E22</f>
        <v>5527</v>
      </c>
      <c r="F22" s="100">
        <f>3!F22</f>
        <v>0</v>
      </c>
      <c r="G22" s="100">
        <f>3!G22</f>
        <v>0</v>
      </c>
      <c r="H22" s="100">
        <f>3!H22</f>
        <v>403</v>
      </c>
      <c r="I22" s="101">
        <f t="shared" si="7"/>
        <v>10531</v>
      </c>
      <c r="J22" s="97">
        <f t="shared" si="8"/>
        <v>10283</v>
      </c>
      <c r="K22" s="178">
        <v>5277</v>
      </c>
      <c r="L22" s="178">
        <v>5006</v>
      </c>
      <c r="M22" s="178"/>
      <c r="N22" s="178"/>
      <c r="O22" s="178">
        <v>248</v>
      </c>
      <c r="P22" s="97">
        <f t="shared" si="1"/>
        <v>1617</v>
      </c>
      <c r="Q22" s="98">
        <f t="shared" si="2"/>
        <v>15.354667173107966</v>
      </c>
      <c r="R22" s="97">
        <f t="shared" si="3"/>
        <v>1462</v>
      </c>
      <c r="S22" s="99">
        <f t="shared" si="4"/>
        <v>14.217640766313334</v>
      </c>
      <c r="T22" s="2"/>
    </row>
    <row r="23" spans="1:20" ht="18" customHeight="1">
      <c r="A23" s="84" t="s">
        <v>94</v>
      </c>
      <c r="B23" s="97">
        <f t="shared" si="5"/>
        <v>235</v>
      </c>
      <c r="C23" s="97">
        <f t="shared" si="6"/>
        <v>235</v>
      </c>
      <c r="D23" s="100">
        <f>3!D23</f>
        <v>235</v>
      </c>
      <c r="E23" s="100">
        <f>3!E23</f>
        <v>0</v>
      </c>
      <c r="F23" s="100">
        <f>3!F23</f>
        <v>0</v>
      </c>
      <c r="G23" s="100">
        <f>3!G23</f>
        <v>0</v>
      </c>
      <c r="H23" s="100">
        <f>3!H23</f>
        <v>0</v>
      </c>
      <c r="I23" s="101">
        <f t="shared" si="7"/>
        <v>242</v>
      </c>
      <c r="J23" s="97">
        <f t="shared" si="8"/>
        <v>242</v>
      </c>
      <c r="K23" s="178">
        <v>242</v>
      </c>
      <c r="L23" s="178"/>
      <c r="M23" s="178"/>
      <c r="N23" s="178"/>
      <c r="O23" s="178"/>
      <c r="P23" s="97">
        <f t="shared" si="1"/>
        <v>-7</v>
      </c>
      <c r="Q23" s="98">
        <f t="shared" si="2"/>
        <v>-2.8925619834710745</v>
      </c>
      <c r="R23" s="97">
        <f t="shared" si="3"/>
        <v>-7</v>
      </c>
      <c r="S23" s="99">
        <f t="shared" si="4"/>
        <v>-2.8925619834710745</v>
      </c>
      <c r="T23" s="2"/>
    </row>
    <row r="24" spans="1:20" ht="18" customHeight="1">
      <c r="A24" s="84" t="s">
        <v>139</v>
      </c>
      <c r="B24" s="97">
        <f t="shared" si="5"/>
        <v>999</v>
      </c>
      <c r="C24" s="97">
        <f t="shared" si="6"/>
        <v>990</v>
      </c>
      <c r="D24" s="100">
        <f>3!D24</f>
        <v>643</v>
      </c>
      <c r="E24" s="100">
        <f>3!E24</f>
        <v>347</v>
      </c>
      <c r="F24" s="100">
        <f>3!F24</f>
        <v>0</v>
      </c>
      <c r="G24" s="100">
        <f>3!G24</f>
        <v>0</v>
      </c>
      <c r="H24" s="100">
        <f>3!H24</f>
        <v>9</v>
      </c>
      <c r="I24" s="101">
        <f t="shared" si="7"/>
        <v>706</v>
      </c>
      <c r="J24" s="97">
        <f t="shared" si="8"/>
        <v>691</v>
      </c>
      <c r="K24" s="178">
        <v>691</v>
      </c>
      <c r="L24" s="178"/>
      <c r="M24" s="178"/>
      <c r="N24" s="178"/>
      <c r="O24" s="178">
        <v>15</v>
      </c>
      <c r="P24" s="97">
        <f t="shared" si="1"/>
        <v>293</v>
      </c>
      <c r="Q24" s="98">
        <f t="shared" si="2"/>
        <v>41.5014164305949</v>
      </c>
      <c r="R24" s="97">
        <f t="shared" si="3"/>
        <v>299</v>
      </c>
      <c r="S24" s="99">
        <f t="shared" si="4"/>
        <v>43.27062228654125</v>
      </c>
      <c r="T24" s="2"/>
    </row>
    <row r="25" spans="1:19" ht="18" customHeight="1">
      <c r="A25" s="84" t="s">
        <v>166</v>
      </c>
      <c r="B25" s="97">
        <f t="shared" si="5"/>
        <v>2</v>
      </c>
      <c r="C25" s="97">
        <f t="shared" si="6"/>
        <v>2</v>
      </c>
      <c r="D25" s="100">
        <f>3!D26</f>
        <v>2</v>
      </c>
      <c r="E25" s="100">
        <f>3!E26</f>
        <v>0</v>
      </c>
      <c r="F25" s="100">
        <f>3!F25</f>
        <v>0</v>
      </c>
      <c r="G25" s="100">
        <f>3!G26</f>
        <v>0</v>
      </c>
      <c r="H25" s="100">
        <f>3!H26</f>
        <v>0</v>
      </c>
      <c r="I25" s="101">
        <f t="shared" si="7"/>
        <v>2011</v>
      </c>
      <c r="J25" s="97">
        <f t="shared" si="8"/>
        <v>2011</v>
      </c>
      <c r="K25" s="179">
        <v>3</v>
      </c>
      <c r="L25" s="179">
        <v>2008</v>
      </c>
      <c r="M25" s="179"/>
      <c r="N25" s="178"/>
      <c r="O25" s="179"/>
      <c r="P25" s="97">
        <f t="shared" si="1"/>
        <v>-2009</v>
      </c>
      <c r="Q25" s="98">
        <f t="shared" si="2"/>
        <v>-99.90054699154649</v>
      </c>
      <c r="R25" s="97">
        <f t="shared" si="3"/>
        <v>-2009</v>
      </c>
      <c r="S25" s="99">
        <f t="shared" si="4"/>
        <v>-99.90054699154649</v>
      </c>
    </row>
    <row r="26" spans="1:19" ht="18" customHeight="1">
      <c r="A26" s="84" t="s">
        <v>167</v>
      </c>
      <c r="B26" s="97">
        <f t="shared" si="5"/>
        <v>1490</v>
      </c>
      <c r="C26" s="97">
        <f t="shared" si="6"/>
        <v>1490</v>
      </c>
      <c r="D26" s="100">
        <f>3!D27</f>
        <v>1490</v>
      </c>
      <c r="E26" s="100">
        <f>3!E27</f>
        <v>0</v>
      </c>
      <c r="F26" s="100">
        <f>3!F26</f>
        <v>0</v>
      </c>
      <c r="G26" s="100">
        <f>3!G27</f>
        <v>0</v>
      </c>
      <c r="H26" s="100">
        <f>3!H27</f>
        <v>0</v>
      </c>
      <c r="I26" s="101">
        <f t="shared" si="7"/>
        <v>1503</v>
      </c>
      <c r="J26" s="97">
        <f t="shared" si="8"/>
        <v>1503</v>
      </c>
      <c r="K26" s="179">
        <v>1503</v>
      </c>
      <c r="L26" s="179"/>
      <c r="M26" s="179"/>
      <c r="N26" s="178"/>
      <c r="O26" s="179"/>
      <c r="P26" s="97">
        <f t="shared" si="1"/>
        <v>-13</v>
      </c>
      <c r="Q26" s="98">
        <f t="shared" si="2"/>
        <v>-0.8649367930805056</v>
      </c>
      <c r="R26" s="97">
        <f t="shared" si="3"/>
        <v>-13</v>
      </c>
      <c r="S26" s="99">
        <f t="shared" si="4"/>
        <v>-0.8649367930805056</v>
      </c>
    </row>
    <row r="27" spans="1:19" ht="18" customHeight="1">
      <c r="A27" s="29" t="s">
        <v>168</v>
      </c>
      <c r="B27" s="97">
        <f t="shared" si="5"/>
        <v>13</v>
      </c>
      <c r="C27" s="97">
        <f t="shared" si="6"/>
        <v>13</v>
      </c>
      <c r="D27" s="100">
        <f>3!D28</f>
        <v>13</v>
      </c>
      <c r="E27" s="100">
        <f>3!E28</f>
        <v>0</v>
      </c>
      <c r="F27" s="100">
        <f>3!F27</f>
        <v>0</v>
      </c>
      <c r="G27" s="100">
        <f>3!G28</f>
        <v>0</v>
      </c>
      <c r="H27" s="100">
        <f>3!H28</f>
        <v>0</v>
      </c>
      <c r="I27" s="101">
        <f t="shared" si="7"/>
        <v>6</v>
      </c>
      <c r="J27" s="97">
        <f t="shared" si="8"/>
        <v>6</v>
      </c>
      <c r="K27" s="179">
        <v>6</v>
      </c>
      <c r="L27" s="179"/>
      <c r="M27" s="179"/>
      <c r="N27" s="178"/>
      <c r="O27" s="179"/>
      <c r="P27" s="97">
        <f t="shared" si="1"/>
        <v>7</v>
      </c>
      <c r="Q27" s="98">
        <f t="shared" si="2"/>
        <v>116.66666666666667</v>
      </c>
      <c r="R27" s="97">
        <f t="shared" si="3"/>
        <v>7</v>
      </c>
      <c r="S27" s="99">
        <f t="shared" si="4"/>
        <v>116.66666666666667</v>
      </c>
    </row>
    <row r="28" spans="1:19" ht="18" customHeight="1">
      <c r="A28" s="175" t="s">
        <v>277</v>
      </c>
      <c r="B28" s="97">
        <f t="shared" si="5"/>
        <v>60749</v>
      </c>
      <c r="C28" s="97">
        <f t="shared" si="6"/>
        <v>41617</v>
      </c>
      <c r="D28" s="100">
        <f>3!D29</f>
        <v>28671</v>
      </c>
      <c r="E28" s="100">
        <f>3!E29</f>
        <v>12946</v>
      </c>
      <c r="F28" s="100">
        <f>3!F28</f>
        <v>0</v>
      </c>
      <c r="G28" s="100">
        <f>3!G29</f>
        <v>0</v>
      </c>
      <c r="H28" s="100">
        <f>3!H29</f>
        <v>19132</v>
      </c>
      <c r="I28" s="101">
        <f t="shared" si="7"/>
        <v>45360</v>
      </c>
      <c r="J28" s="97">
        <f t="shared" si="8"/>
        <v>28459</v>
      </c>
      <c r="K28" s="102">
        <f>SUM(K29:K31)</f>
        <v>26523</v>
      </c>
      <c r="L28" s="102">
        <f>SUM(L29:L31)</f>
        <v>0</v>
      </c>
      <c r="M28" s="102"/>
      <c r="N28" s="102">
        <f>SUM(N29:N31)</f>
        <v>1936</v>
      </c>
      <c r="O28" s="102">
        <f>SUM(O29:O31)</f>
        <v>16901</v>
      </c>
      <c r="P28" s="97">
        <f t="shared" si="1"/>
        <v>15389</v>
      </c>
      <c r="Q28" s="98">
        <f t="shared" si="2"/>
        <v>33.92636684303351</v>
      </c>
      <c r="R28" s="97">
        <f t="shared" si="3"/>
        <v>13158</v>
      </c>
      <c r="S28" s="99">
        <f t="shared" si="4"/>
        <v>46.23493446712815</v>
      </c>
    </row>
    <row r="29" spans="1:19" ht="18" customHeight="1">
      <c r="A29" s="174" t="s">
        <v>270</v>
      </c>
      <c r="B29" s="97">
        <f t="shared" si="5"/>
        <v>43897</v>
      </c>
      <c r="C29" s="97">
        <f t="shared" si="6"/>
        <v>24765</v>
      </c>
      <c r="D29" s="100">
        <f>3!D30</f>
        <v>24765</v>
      </c>
      <c r="E29" s="100">
        <f>3!E30</f>
        <v>0</v>
      </c>
      <c r="F29" s="100">
        <f>3!F29</f>
        <v>0</v>
      </c>
      <c r="G29" s="100"/>
      <c r="H29" s="100">
        <f>3!H30</f>
        <v>19132</v>
      </c>
      <c r="I29" s="101">
        <f t="shared" si="7"/>
        <v>42255</v>
      </c>
      <c r="J29" s="97">
        <f t="shared" si="8"/>
        <v>25354</v>
      </c>
      <c r="K29" s="104">
        <v>25354</v>
      </c>
      <c r="L29" s="103"/>
      <c r="M29" s="103"/>
      <c r="N29" s="103"/>
      <c r="O29" s="104">
        <v>16901</v>
      </c>
      <c r="P29" s="97">
        <f t="shared" si="1"/>
        <v>1642</v>
      </c>
      <c r="Q29" s="98">
        <f t="shared" si="2"/>
        <v>3.8859306590935985</v>
      </c>
      <c r="R29" s="97">
        <f t="shared" si="3"/>
        <v>-589</v>
      </c>
      <c r="S29" s="99">
        <f t="shared" si="4"/>
        <v>-2.323104835528911</v>
      </c>
    </row>
    <row r="30" spans="1:19" ht="18" customHeight="1">
      <c r="A30" s="174" t="s">
        <v>272</v>
      </c>
      <c r="B30" s="97">
        <f t="shared" si="5"/>
        <v>13970</v>
      </c>
      <c r="C30" s="97">
        <f t="shared" si="6"/>
        <v>13970</v>
      </c>
      <c r="D30" s="100">
        <f>3!D31</f>
        <v>1024</v>
      </c>
      <c r="E30" s="100">
        <f>3!E31</f>
        <v>12946</v>
      </c>
      <c r="F30" s="100">
        <f>3!F30</f>
        <v>0</v>
      </c>
      <c r="G30" s="100"/>
      <c r="H30" s="100">
        <f>3!H31</f>
        <v>0</v>
      </c>
      <c r="I30" s="101">
        <f t="shared" si="7"/>
        <v>2287</v>
      </c>
      <c r="J30" s="97">
        <f t="shared" si="8"/>
        <v>2287</v>
      </c>
      <c r="K30" s="104">
        <f>2287-1936</f>
        <v>351</v>
      </c>
      <c r="L30" s="103"/>
      <c r="M30" s="103"/>
      <c r="N30" s="103">
        <v>1936</v>
      </c>
      <c r="O30" s="104"/>
      <c r="P30" s="97">
        <f t="shared" si="1"/>
        <v>11683</v>
      </c>
      <c r="Q30" s="98">
        <f t="shared" si="2"/>
        <v>510.8439003060778</v>
      </c>
      <c r="R30" s="97">
        <f t="shared" si="3"/>
        <v>11683</v>
      </c>
      <c r="S30" s="99">
        <f t="shared" si="4"/>
        <v>510.8439003060778</v>
      </c>
    </row>
    <row r="31" spans="1:19" ht="18" customHeight="1">
      <c r="A31" s="174" t="s">
        <v>273</v>
      </c>
      <c r="B31" s="97">
        <f t="shared" si="5"/>
        <v>2882</v>
      </c>
      <c r="C31" s="97">
        <f t="shared" si="6"/>
        <v>2882</v>
      </c>
      <c r="D31" s="100">
        <f>3!D32</f>
        <v>2882</v>
      </c>
      <c r="E31" s="100">
        <f>3!E32</f>
        <v>0</v>
      </c>
      <c r="F31" s="100">
        <f>3!F31</f>
        <v>0</v>
      </c>
      <c r="G31" s="100"/>
      <c r="H31" s="100">
        <f>3!H32</f>
        <v>0</v>
      </c>
      <c r="I31" s="101">
        <f t="shared" si="7"/>
        <v>818</v>
      </c>
      <c r="J31" s="97">
        <f t="shared" si="8"/>
        <v>818</v>
      </c>
      <c r="K31" s="104">
        <v>818</v>
      </c>
      <c r="L31" s="103"/>
      <c r="M31" s="103"/>
      <c r="N31" s="103"/>
      <c r="O31" s="104"/>
      <c r="P31" s="97">
        <f t="shared" si="1"/>
        <v>2064</v>
      </c>
      <c r="Q31" s="98">
        <f t="shared" si="2"/>
        <v>252.3227383863081</v>
      </c>
      <c r="R31" s="97">
        <f t="shared" si="3"/>
        <v>2064</v>
      </c>
      <c r="S31" s="99">
        <f t="shared" si="4"/>
        <v>252.3227383863081</v>
      </c>
    </row>
    <row r="32" spans="1:19" ht="18" customHeight="1">
      <c r="A32" s="176" t="s">
        <v>278</v>
      </c>
      <c r="B32" s="97">
        <f t="shared" si="5"/>
        <v>11470</v>
      </c>
      <c r="C32" s="97">
        <f t="shared" si="6"/>
        <v>11470</v>
      </c>
      <c r="D32" s="100">
        <f>3!D33</f>
        <v>1</v>
      </c>
      <c r="E32" s="100">
        <f>3!E33</f>
        <v>0</v>
      </c>
      <c r="F32" s="100">
        <f>3!F33</f>
        <v>11469</v>
      </c>
      <c r="G32" s="100">
        <f>3!G33</f>
        <v>0</v>
      </c>
      <c r="H32" s="100">
        <f>3!H33</f>
        <v>0</v>
      </c>
      <c r="I32" s="101">
        <f>J32+O32</f>
        <v>7537</v>
      </c>
      <c r="J32" s="97">
        <f>SUM(K32:N32)</f>
        <v>7537</v>
      </c>
      <c r="K32" s="104">
        <v>1</v>
      </c>
      <c r="L32" s="103"/>
      <c r="M32" s="103">
        <v>7536</v>
      </c>
      <c r="N32" s="103"/>
      <c r="O32" s="104"/>
      <c r="P32" s="97">
        <f t="shared" si="1"/>
        <v>3933</v>
      </c>
      <c r="Q32" s="98">
        <f t="shared" si="2"/>
        <v>52.18256600769537</v>
      </c>
      <c r="R32" s="97">
        <f t="shared" si="3"/>
        <v>3933</v>
      </c>
      <c r="S32" s="99">
        <f t="shared" si="4"/>
        <v>52.18256600769537</v>
      </c>
    </row>
    <row r="33" spans="1:19" ht="18" customHeight="1" thickBot="1">
      <c r="A33" s="17" t="s">
        <v>72</v>
      </c>
      <c r="B33" s="105">
        <f aca="true" t="shared" si="9" ref="B33:O33">B6+B28+B32</f>
        <v>315029</v>
      </c>
      <c r="C33" s="105">
        <f t="shared" si="9"/>
        <v>269987</v>
      </c>
      <c r="D33" s="105">
        <f t="shared" si="9"/>
        <v>149584</v>
      </c>
      <c r="E33" s="105">
        <f t="shared" si="9"/>
        <v>101647</v>
      </c>
      <c r="F33" s="105">
        <f t="shared" si="9"/>
        <v>16469</v>
      </c>
      <c r="G33" s="105">
        <f t="shared" si="9"/>
        <v>2287</v>
      </c>
      <c r="H33" s="105">
        <f t="shared" si="9"/>
        <v>45042</v>
      </c>
      <c r="I33" s="105">
        <f t="shared" si="9"/>
        <v>300298</v>
      </c>
      <c r="J33" s="105">
        <f t="shared" si="9"/>
        <v>260256</v>
      </c>
      <c r="K33" s="105">
        <f t="shared" si="9"/>
        <v>147661</v>
      </c>
      <c r="L33" s="105">
        <f t="shared" si="9"/>
        <v>103123</v>
      </c>
      <c r="M33" s="105">
        <f t="shared" si="9"/>
        <v>7536</v>
      </c>
      <c r="N33" s="105">
        <f t="shared" si="9"/>
        <v>1936</v>
      </c>
      <c r="O33" s="105">
        <f t="shared" si="9"/>
        <v>40042</v>
      </c>
      <c r="P33" s="191">
        <f t="shared" si="1"/>
        <v>14731</v>
      </c>
      <c r="Q33" s="192">
        <f t="shared" si="2"/>
        <v>4.905460575828011</v>
      </c>
      <c r="R33" s="191">
        <f t="shared" si="3"/>
        <v>9731</v>
      </c>
      <c r="S33" s="193">
        <f t="shared" si="4"/>
        <v>3.7390108201155785</v>
      </c>
    </row>
  </sheetData>
  <sheetProtection/>
  <mergeCells count="15">
    <mergeCell ref="P3:S3"/>
    <mergeCell ref="J4:N4"/>
    <mergeCell ref="A1:S1"/>
    <mergeCell ref="A3:A5"/>
    <mergeCell ref="B3:H3"/>
    <mergeCell ref="I3:O3"/>
    <mergeCell ref="B4:B5"/>
    <mergeCell ref="C4:G4"/>
    <mergeCell ref="H4:H5"/>
    <mergeCell ref="I4:I5"/>
    <mergeCell ref="Q4:Q5"/>
    <mergeCell ref="R4:R5"/>
    <mergeCell ref="S4:S5"/>
    <mergeCell ref="O4:O5"/>
    <mergeCell ref="P4:P5"/>
  </mergeCells>
  <printOptions/>
  <pageMargins left="0.15748031496062992" right="0.15748031496062992" top="0.2362204724409449" bottom="0.35433070866141736" header="0.15748031496062992" footer="0.35433070866141736"/>
  <pageSetup fitToHeight="1" fitToWidth="1" horizontalDpi="600" verticalDpi="600" orientation="landscape" paperSize="9" scale="91" r:id="rId1"/>
  <headerFooter alignWithMargins="0">
    <oddFooter>&amp;C7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4"/>
  <sheetViews>
    <sheetView showZeros="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5" sqref="K45"/>
    </sheetView>
  </sheetViews>
  <sheetFormatPr defaultColWidth="9.00390625" defaultRowHeight="14.25"/>
  <cols>
    <col min="1" max="1" width="20.875" style="0" customWidth="1"/>
    <col min="2" max="9" width="11.625" style="0" customWidth="1"/>
  </cols>
  <sheetData>
    <row r="1" spans="1:9" ht="21.75">
      <c r="A1" s="232" t="s">
        <v>281</v>
      </c>
      <c r="B1" s="232"/>
      <c r="C1" s="232"/>
      <c r="D1" s="232"/>
      <c r="E1" s="232"/>
      <c r="F1" s="232"/>
      <c r="G1" s="232"/>
      <c r="H1" s="232"/>
      <c r="I1" s="232"/>
    </row>
    <row r="2" spans="1:9" ht="15.75" thickBot="1">
      <c r="A2" s="118" t="s">
        <v>221</v>
      </c>
      <c r="B2" s="106"/>
      <c r="C2" s="107"/>
      <c r="D2" s="107"/>
      <c r="I2" s="107" t="s">
        <v>169</v>
      </c>
    </row>
    <row r="3" spans="1:9" ht="18.75" customHeight="1">
      <c r="A3" s="233" t="s">
        <v>170</v>
      </c>
      <c r="B3" s="235" t="s">
        <v>279</v>
      </c>
      <c r="C3" s="236"/>
      <c r="D3" s="235" t="s">
        <v>280</v>
      </c>
      <c r="E3" s="236"/>
      <c r="F3" s="236" t="s">
        <v>222</v>
      </c>
      <c r="G3" s="236"/>
      <c r="H3" s="236" t="s">
        <v>223</v>
      </c>
      <c r="I3" s="237"/>
    </row>
    <row r="4" spans="1:9" ht="28.5" customHeight="1">
      <c r="A4" s="234"/>
      <c r="B4" s="108" t="s">
        <v>171</v>
      </c>
      <c r="C4" s="108" t="s">
        <v>172</v>
      </c>
      <c r="D4" s="108" t="s">
        <v>171</v>
      </c>
      <c r="E4" s="108" t="s">
        <v>172</v>
      </c>
      <c r="F4" s="108" t="s">
        <v>171</v>
      </c>
      <c r="G4" s="108" t="s">
        <v>172</v>
      </c>
      <c r="H4" s="108" t="s">
        <v>171</v>
      </c>
      <c r="I4" s="113" t="s">
        <v>172</v>
      </c>
    </row>
    <row r="5" spans="1:9" ht="15" customHeight="1">
      <c r="A5" s="109" t="s">
        <v>171</v>
      </c>
      <c r="B5" s="37">
        <f>B6+B11+B21+B29+B31+B35+B38+B42+B48+B50+B53</f>
        <v>242810</v>
      </c>
      <c r="C5" s="37">
        <f>C6+C11+C21+C29+C31+C35+C38+C42+C48+C50+C53</f>
        <v>80363</v>
      </c>
      <c r="D5" s="37">
        <f>D6+D11+D21+D29+D31+D35+D38+D42+D48+D50+D53</f>
        <v>250004</v>
      </c>
      <c r="E5" s="37">
        <f>E6+E11+E21+E29+E31+E35+E38+E42+E48+E50+E53</f>
        <v>82656</v>
      </c>
      <c r="F5" s="37">
        <f>B5-D5</f>
        <v>-7194</v>
      </c>
      <c r="G5" s="37">
        <f>C5-E5</f>
        <v>-2293</v>
      </c>
      <c r="H5" s="110">
        <f>F5/D5*100</f>
        <v>-2.877553959136654</v>
      </c>
      <c r="I5" s="114">
        <f>G5/E5*100</f>
        <v>-2.7741482771970576</v>
      </c>
    </row>
    <row r="6" spans="1:9" ht="15" customHeight="1">
      <c r="A6" s="111" t="s">
        <v>173</v>
      </c>
      <c r="B6" s="36">
        <f>SUM(B7:B10)</f>
        <v>15894</v>
      </c>
      <c r="C6" s="36">
        <f>SUM(C7:C10)</f>
        <v>15894</v>
      </c>
      <c r="D6" s="37">
        <f>SUM(D7:D10)</f>
        <v>22132</v>
      </c>
      <c r="E6" s="37">
        <f>SUM(E7:E10)</f>
        <v>22132</v>
      </c>
      <c r="F6" s="37">
        <f aca="true" t="shared" si="0" ref="F6:F53">B6-D6</f>
        <v>-6238</v>
      </c>
      <c r="G6" s="37">
        <f aca="true" t="shared" si="1" ref="G6:G53">C6-E6</f>
        <v>-6238</v>
      </c>
      <c r="H6" s="110">
        <f aca="true" t="shared" si="2" ref="H6:H52">F6/D6*100</f>
        <v>-28.18543285740105</v>
      </c>
      <c r="I6" s="114">
        <f aca="true" t="shared" si="3" ref="I6:I14">G6/E6*100</f>
        <v>-28.18543285740105</v>
      </c>
    </row>
    <row r="7" spans="1:9" ht="15" customHeight="1">
      <c r="A7" s="112" t="s">
        <v>174</v>
      </c>
      <c r="B7" s="36">
        <v>11252</v>
      </c>
      <c r="C7" s="36">
        <v>11252</v>
      </c>
      <c r="D7" s="182">
        <v>16315</v>
      </c>
      <c r="E7" s="182">
        <v>16315</v>
      </c>
      <c r="F7" s="37">
        <f t="shared" si="0"/>
        <v>-5063</v>
      </c>
      <c r="G7" s="37">
        <f t="shared" si="1"/>
        <v>-5063</v>
      </c>
      <c r="H7" s="110">
        <f t="shared" si="2"/>
        <v>-31.032791909285933</v>
      </c>
      <c r="I7" s="114">
        <f t="shared" si="3"/>
        <v>-31.032791909285933</v>
      </c>
    </row>
    <row r="8" spans="1:9" ht="15" customHeight="1">
      <c r="A8" s="112" t="s">
        <v>175</v>
      </c>
      <c r="B8" s="36">
        <v>2442</v>
      </c>
      <c r="C8" s="36">
        <v>2442</v>
      </c>
      <c r="D8" s="182">
        <v>3616</v>
      </c>
      <c r="E8" s="182">
        <v>3616</v>
      </c>
      <c r="F8" s="37">
        <f t="shared" si="0"/>
        <v>-1174</v>
      </c>
      <c r="G8" s="37">
        <f t="shared" si="1"/>
        <v>-1174</v>
      </c>
      <c r="H8" s="110">
        <f t="shared" si="2"/>
        <v>-32.466814159292035</v>
      </c>
      <c r="I8" s="114">
        <f t="shared" si="3"/>
        <v>-32.466814159292035</v>
      </c>
    </row>
    <row r="9" spans="1:9" ht="15" customHeight="1">
      <c r="A9" s="112" t="s">
        <v>176</v>
      </c>
      <c r="B9" s="36">
        <v>1501</v>
      </c>
      <c r="C9" s="36">
        <v>1501</v>
      </c>
      <c r="D9" s="182">
        <v>1320</v>
      </c>
      <c r="E9" s="182">
        <v>1320</v>
      </c>
      <c r="F9" s="37">
        <f t="shared" si="0"/>
        <v>181</v>
      </c>
      <c r="G9" s="37">
        <f t="shared" si="1"/>
        <v>181</v>
      </c>
      <c r="H9" s="110">
        <f t="shared" si="2"/>
        <v>13.712121212121211</v>
      </c>
      <c r="I9" s="114">
        <f t="shared" si="3"/>
        <v>13.712121212121211</v>
      </c>
    </row>
    <row r="10" spans="1:9" ht="15" customHeight="1">
      <c r="A10" s="112" t="s">
        <v>177</v>
      </c>
      <c r="B10" s="36">
        <v>699</v>
      </c>
      <c r="C10" s="36">
        <v>699</v>
      </c>
      <c r="D10" s="182">
        <v>881</v>
      </c>
      <c r="E10" s="182">
        <v>881</v>
      </c>
      <c r="F10" s="37">
        <f t="shared" si="0"/>
        <v>-182</v>
      </c>
      <c r="G10" s="37">
        <f t="shared" si="1"/>
        <v>-182</v>
      </c>
      <c r="H10" s="110">
        <f t="shared" si="2"/>
        <v>-20.6583427922815</v>
      </c>
      <c r="I10" s="114">
        <f t="shared" si="3"/>
        <v>-20.6583427922815</v>
      </c>
    </row>
    <row r="11" spans="1:9" ht="15" customHeight="1">
      <c r="A11" s="111" t="s">
        <v>178</v>
      </c>
      <c r="B11" s="36">
        <f>SUM(B12:B20)</f>
        <v>20128</v>
      </c>
      <c r="C11" s="36">
        <f>SUM(C12:C20)</f>
        <v>6318</v>
      </c>
      <c r="D11" s="37">
        <f>SUM(D12:D20)</f>
        <v>17448</v>
      </c>
      <c r="E11" s="37">
        <f>SUM(E12:E20)</f>
        <v>4867</v>
      </c>
      <c r="F11" s="37">
        <f t="shared" si="0"/>
        <v>2680</v>
      </c>
      <c r="G11" s="37">
        <f t="shared" si="1"/>
        <v>1451</v>
      </c>
      <c r="H11" s="110">
        <f t="shared" si="2"/>
        <v>15.359926639156352</v>
      </c>
      <c r="I11" s="114">
        <f t="shared" si="3"/>
        <v>29.813026505033903</v>
      </c>
    </row>
    <row r="12" spans="1:9" ht="15" customHeight="1">
      <c r="A12" s="112" t="s">
        <v>179</v>
      </c>
      <c r="B12" s="36">
        <v>9186</v>
      </c>
      <c r="C12" s="36">
        <v>3552</v>
      </c>
      <c r="D12" s="182">
        <f>4123+1283</f>
        <v>5406</v>
      </c>
      <c r="E12" s="182">
        <v>4123</v>
      </c>
      <c r="F12" s="37">
        <f t="shared" si="0"/>
        <v>3780</v>
      </c>
      <c r="G12" s="37">
        <f t="shared" si="1"/>
        <v>-571</v>
      </c>
      <c r="H12" s="110">
        <f t="shared" si="2"/>
        <v>69.92230854605992</v>
      </c>
      <c r="I12" s="114">
        <f t="shared" si="3"/>
        <v>-13.84913897647344</v>
      </c>
    </row>
    <row r="13" spans="1:9" ht="15" customHeight="1">
      <c r="A13" s="112" t="s">
        <v>180</v>
      </c>
      <c r="B13" s="36">
        <v>71</v>
      </c>
      <c r="C13" s="36">
        <v>4</v>
      </c>
      <c r="D13" s="182">
        <v>6</v>
      </c>
      <c r="E13" s="182">
        <v>6</v>
      </c>
      <c r="F13" s="37">
        <f t="shared" si="0"/>
        <v>65</v>
      </c>
      <c r="G13" s="37">
        <f t="shared" si="1"/>
        <v>-2</v>
      </c>
      <c r="H13" s="110">
        <f t="shared" si="2"/>
        <v>1083.3333333333335</v>
      </c>
      <c r="I13" s="114">
        <f t="shared" si="3"/>
        <v>-33.33333333333333</v>
      </c>
    </row>
    <row r="14" spans="1:9" ht="15" customHeight="1">
      <c r="A14" s="112" t="s">
        <v>181</v>
      </c>
      <c r="B14" s="36">
        <v>56</v>
      </c>
      <c r="C14" s="36">
        <v>5</v>
      </c>
      <c r="D14" s="182">
        <f>10+8</f>
        <v>18</v>
      </c>
      <c r="E14" s="182">
        <v>10</v>
      </c>
      <c r="F14" s="37">
        <f t="shared" si="0"/>
        <v>38</v>
      </c>
      <c r="G14" s="37">
        <f t="shared" si="1"/>
        <v>-5</v>
      </c>
      <c r="H14" s="110">
        <f t="shared" si="2"/>
        <v>211.11111111111111</v>
      </c>
      <c r="I14" s="114">
        <f t="shared" si="3"/>
        <v>-50</v>
      </c>
    </row>
    <row r="15" spans="1:9" ht="15" customHeight="1">
      <c r="A15" s="119" t="s">
        <v>203</v>
      </c>
      <c r="B15" s="36">
        <v>1426</v>
      </c>
      <c r="C15" s="36">
        <v>8</v>
      </c>
      <c r="D15" s="37">
        <f>65+1000</f>
        <v>1065</v>
      </c>
      <c r="E15" s="37">
        <v>0</v>
      </c>
      <c r="F15" s="37">
        <f t="shared" si="0"/>
        <v>361</v>
      </c>
      <c r="G15" s="37">
        <f t="shared" si="1"/>
        <v>8</v>
      </c>
      <c r="H15" s="110">
        <f t="shared" si="2"/>
        <v>33.89671361502347</v>
      </c>
      <c r="I15" s="114"/>
    </row>
    <row r="16" spans="1:9" ht="15" customHeight="1">
      <c r="A16" s="112" t="s">
        <v>182</v>
      </c>
      <c r="B16" s="36">
        <v>4543</v>
      </c>
      <c r="C16" s="36">
        <v>1860</v>
      </c>
      <c r="D16" s="37">
        <v>0</v>
      </c>
      <c r="E16" s="37">
        <v>0</v>
      </c>
      <c r="F16" s="37">
        <f t="shared" si="0"/>
        <v>4543</v>
      </c>
      <c r="G16" s="37">
        <f t="shared" si="1"/>
        <v>1860</v>
      </c>
      <c r="H16" s="110"/>
      <c r="I16" s="114"/>
    </row>
    <row r="17" spans="1:9" ht="15" customHeight="1">
      <c r="A17" s="112" t="s">
        <v>183</v>
      </c>
      <c r="B17" s="36">
        <v>112</v>
      </c>
      <c r="C17" s="36">
        <v>27</v>
      </c>
      <c r="D17" s="182">
        <v>57</v>
      </c>
      <c r="E17" s="182">
        <v>57</v>
      </c>
      <c r="F17" s="37">
        <f t="shared" si="0"/>
        <v>55</v>
      </c>
      <c r="G17" s="37">
        <f t="shared" si="1"/>
        <v>-30</v>
      </c>
      <c r="H17" s="110">
        <f t="shared" si="2"/>
        <v>96.49122807017544</v>
      </c>
      <c r="I17" s="114">
        <f>G17/E17*100</f>
        <v>-52.63157894736842</v>
      </c>
    </row>
    <row r="18" spans="1:9" ht="15" customHeight="1">
      <c r="A18" s="112" t="s">
        <v>184</v>
      </c>
      <c r="B18" s="36">
        <v>554</v>
      </c>
      <c r="C18" s="36">
        <v>172</v>
      </c>
      <c r="D18" s="182">
        <v>474</v>
      </c>
      <c r="E18" s="182">
        <v>474</v>
      </c>
      <c r="F18" s="37">
        <f t="shared" si="0"/>
        <v>80</v>
      </c>
      <c r="G18" s="37">
        <f t="shared" si="1"/>
        <v>-302</v>
      </c>
      <c r="H18" s="110">
        <f t="shared" si="2"/>
        <v>16.877637130801688</v>
      </c>
      <c r="I18" s="114">
        <f>G18/E18*100</f>
        <v>-63.71308016877637</v>
      </c>
    </row>
    <row r="19" spans="1:9" ht="15" customHeight="1">
      <c r="A19" s="112" t="s">
        <v>185</v>
      </c>
      <c r="B19" s="36">
        <v>2745</v>
      </c>
      <c r="C19" s="36">
        <v>220</v>
      </c>
      <c r="D19" s="182">
        <f>79+960</f>
        <v>1039</v>
      </c>
      <c r="E19" s="182">
        <v>79</v>
      </c>
      <c r="F19" s="37">
        <f t="shared" si="0"/>
        <v>1706</v>
      </c>
      <c r="G19" s="37">
        <f t="shared" si="1"/>
        <v>141</v>
      </c>
      <c r="H19" s="110">
        <f t="shared" si="2"/>
        <v>164.1963426371511</v>
      </c>
      <c r="I19" s="114">
        <f>G19/E19*100</f>
        <v>178.48101265822785</v>
      </c>
    </row>
    <row r="20" spans="1:9" ht="15" customHeight="1">
      <c r="A20" s="112" t="s">
        <v>186</v>
      </c>
      <c r="B20" s="36">
        <v>1435</v>
      </c>
      <c r="C20" s="36">
        <v>470</v>
      </c>
      <c r="D20" s="182">
        <f>8843+540</f>
        <v>9383</v>
      </c>
      <c r="E20" s="182">
        <v>118</v>
      </c>
      <c r="F20" s="37">
        <f t="shared" si="0"/>
        <v>-7948</v>
      </c>
      <c r="G20" s="37">
        <f t="shared" si="1"/>
        <v>352</v>
      </c>
      <c r="H20" s="110">
        <f t="shared" si="2"/>
        <v>-84.70638388575082</v>
      </c>
      <c r="I20" s="114">
        <f>G20/E20*100</f>
        <v>298.3050847457627</v>
      </c>
    </row>
    <row r="21" spans="1:9" ht="15" customHeight="1">
      <c r="A21" s="111" t="s">
        <v>187</v>
      </c>
      <c r="B21" s="36">
        <f>SUM(B22:B28)</f>
        <v>44248</v>
      </c>
      <c r="C21" s="36">
        <f>SUM(C22:C28)</f>
        <v>37</v>
      </c>
      <c r="D21" s="37">
        <f>SUM(D22:D28)</f>
        <v>43284</v>
      </c>
      <c r="E21" s="37">
        <f>SUM(E22:E28)</f>
        <v>0</v>
      </c>
      <c r="F21" s="37">
        <f t="shared" si="0"/>
        <v>964</v>
      </c>
      <c r="G21" s="37">
        <f t="shared" si="1"/>
        <v>37</v>
      </c>
      <c r="H21" s="110">
        <f t="shared" si="2"/>
        <v>2.2271509102670732</v>
      </c>
      <c r="I21" s="114"/>
    </row>
    <row r="22" spans="1:9" ht="15" customHeight="1">
      <c r="A22" s="119" t="s">
        <v>204</v>
      </c>
      <c r="B22" s="36">
        <v>86</v>
      </c>
      <c r="C22" s="36"/>
      <c r="D22" s="37"/>
      <c r="E22" s="37"/>
      <c r="F22" s="37">
        <f t="shared" si="0"/>
        <v>86</v>
      </c>
      <c r="G22" s="37">
        <f t="shared" si="1"/>
        <v>0</v>
      </c>
      <c r="H22" s="110"/>
      <c r="I22" s="114"/>
    </row>
    <row r="23" spans="1:9" ht="15" customHeight="1">
      <c r="A23" s="112" t="s">
        <v>188</v>
      </c>
      <c r="B23" s="36">
        <v>39202</v>
      </c>
      <c r="C23" s="37">
        <v>0</v>
      </c>
      <c r="D23" s="183">
        <f>16885+22504</f>
        <v>39389</v>
      </c>
      <c r="E23" s="37">
        <v>0</v>
      </c>
      <c r="F23" s="37">
        <f t="shared" si="0"/>
        <v>-187</v>
      </c>
      <c r="G23" s="37">
        <f t="shared" si="1"/>
        <v>0</v>
      </c>
      <c r="H23" s="110">
        <f t="shared" si="2"/>
        <v>-0.4747518342684506</v>
      </c>
      <c r="I23" s="114"/>
    </row>
    <row r="24" spans="1:9" ht="15" customHeight="1">
      <c r="A24" s="119" t="s">
        <v>205</v>
      </c>
      <c r="B24" s="36">
        <v>34</v>
      </c>
      <c r="C24" s="36">
        <v>0</v>
      </c>
      <c r="D24" s="37"/>
      <c r="E24" s="37"/>
      <c r="F24" s="37">
        <f t="shared" si="0"/>
        <v>34</v>
      </c>
      <c r="G24" s="37">
        <f t="shared" si="1"/>
        <v>0</v>
      </c>
      <c r="H24" s="110"/>
      <c r="I24" s="114"/>
    </row>
    <row r="25" spans="1:9" ht="15" customHeight="1">
      <c r="A25" s="119" t="s">
        <v>206</v>
      </c>
      <c r="B25" s="36">
        <v>317</v>
      </c>
      <c r="C25" s="36">
        <v>0</v>
      </c>
      <c r="D25" s="37">
        <v>600</v>
      </c>
      <c r="E25" s="37"/>
      <c r="F25" s="37">
        <f t="shared" si="0"/>
        <v>-283</v>
      </c>
      <c r="G25" s="37">
        <f t="shared" si="1"/>
        <v>0</v>
      </c>
      <c r="H25" s="110">
        <f t="shared" si="2"/>
        <v>-47.16666666666667</v>
      </c>
      <c r="I25" s="114"/>
    </row>
    <row r="26" spans="1:9" ht="15" customHeight="1">
      <c r="A26" s="119" t="s">
        <v>207</v>
      </c>
      <c r="B26" s="36">
        <v>1004</v>
      </c>
      <c r="C26" s="37">
        <v>37</v>
      </c>
      <c r="D26" s="37">
        <v>16</v>
      </c>
      <c r="E26" s="37"/>
      <c r="F26" s="37">
        <f t="shared" si="0"/>
        <v>988</v>
      </c>
      <c r="G26" s="37">
        <f t="shared" si="1"/>
        <v>37</v>
      </c>
      <c r="H26" s="110">
        <f t="shared" si="2"/>
        <v>6175</v>
      </c>
      <c r="I26" s="114"/>
    </row>
    <row r="27" spans="1:9" ht="15" customHeight="1">
      <c r="A27" s="119" t="s">
        <v>208</v>
      </c>
      <c r="B27" s="36">
        <v>1115</v>
      </c>
      <c r="C27" s="36">
        <v>0</v>
      </c>
      <c r="D27" s="37">
        <v>1880</v>
      </c>
      <c r="E27" s="37"/>
      <c r="F27" s="37">
        <f t="shared" si="0"/>
        <v>-765</v>
      </c>
      <c r="G27" s="37">
        <f t="shared" si="1"/>
        <v>0</v>
      </c>
      <c r="H27" s="110">
        <f t="shared" si="2"/>
        <v>-40.691489361702125</v>
      </c>
      <c r="I27" s="114"/>
    </row>
    <row r="28" spans="1:9" ht="15" customHeight="1">
      <c r="A28" s="112" t="s">
        <v>189</v>
      </c>
      <c r="B28" s="36">
        <v>2490</v>
      </c>
      <c r="C28" s="36"/>
      <c r="D28" s="37">
        <v>1399</v>
      </c>
      <c r="E28" s="37"/>
      <c r="F28" s="37">
        <f t="shared" si="0"/>
        <v>1091</v>
      </c>
      <c r="G28" s="37">
        <f t="shared" si="1"/>
        <v>0</v>
      </c>
      <c r="H28" s="110">
        <f t="shared" si="2"/>
        <v>77.9842744817727</v>
      </c>
      <c r="I28" s="114"/>
    </row>
    <row r="29" spans="1:9" ht="15" customHeight="1">
      <c r="A29" s="120" t="s">
        <v>209</v>
      </c>
      <c r="B29" s="37">
        <f>SUM(B30:B30)</f>
        <v>929</v>
      </c>
      <c r="C29" s="37">
        <f>SUM(C30:C30)</f>
        <v>0</v>
      </c>
      <c r="D29" s="37">
        <f>SUM(D30:D30)</f>
        <v>0</v>
      </c>
      <c r="E29" s="37">
        <f>E30</f>
        <v>0</v>
      </c>
      <c r="F29" s="37">
        <f t="shared" si="0"/>
        <v>929</v>
      </c>
      <c r="G29" s="37">
        <f t="shared" si="1"/>
        <v>0</v>
      </c>
      <c r="H29" s="110"/>
      <c r="I29" s="114"/>
    </row>
    <row r="30" spans="1:9" ht="15" customHeight="1">
      <c r="A30" s="119" t="s">
        <v>207</v>
      </c>
      <c r="B30" s="36">
        <v>929</v>
      </c>
      <c r="C30" s="36"/>
      <c r="D30" s="37"/>
      <c r="E30" s="37"/>
      <c r="F30" s="37">
        <f t="shared" si="0"/>
        <v>929</v>
      </c>
      <c r="G30" s="37">
        <f t="shared" si="1"/>
        <v>0</v>
      </c>
      <c r="H30" s="110"/>
      <c r="I30" s="114"/>
    </row>
    <row r="31" spans="1:9" ht="15" customHeight="1">
      <c r="A31" s="111" t="s">
        <v>190</v>
      </c>
      <c r="B31" s="36">
        <f>SUM(B32:B34)</f>
        <v>68422</v>
      </c>
      <c r="C31" s="36">
        <f>SUM(C32:C34)</f>
        <v>51492</v>
      </c>
      <c r="D31" s="37">
        <f>SUM(D32:D34)</f>
        <v>57102</v>
      </c>
      <c r="E31" s="37">
        <f>SUM(E32:E34)</f>
        <v>45670</v>
      </c>
      <c r="F31" s="37">
        <f t="shared" si="0"/>
        <v>11320</v>
      </c>
      <c r="G31" s="37">
        <f t="shared" si="1"/>
        <v>5822</v>
      </c>
      <c r="H31" s="110">
        <f t="shared" si="2"/>
        <v>19.8241742846135</v>
      </c>
      <c r="I31" s="114">
        <f>G31/E31*100</f>
        <v>12.747974600394132</v>
      </c>
    </row>
    <row r="32" spans="1:9" ht="15" customHeight="1">
      <c r="A32" s="112" t="s">
        <v>191</v>
      </c>
      <c r="B32" s="36">
        <v>47187</v>
      </c>
      <c r="C32" s="36">
        <v>47187</v>
      </c>
      <c r="D32" s="183">
        <v>43258</v>
      </c>
      <c r="E32" s="183">
        <v>43258</v>
      </c>
      <c r="F32" s="37">
        <f t="shared" si="0"/>
        <v>3929</v>
      </c>
      <c r="G32" s="37">
        <f t="shared" si="1"/>
        <v>3929</v>
      </c>
      <c r="H32" s="110">
        <f t="shared" si="2"/>
        <v>9.082713024180498</v>
      </c>
      <c r="I32" s="114">
        <f>G32/E32*100</f>
        <v>9.082713024180498</v>
      </c>
    </row>
    <row r="33" spans="1:9" ht="15" customHeight="1">
      <c r="A33" s="112" t="s">
        <v>192</v>
      </c>
      <c r="B33" s="36">
        <v>21187</v>
      </c>
      <c r="C33" s="36">
        <v>4305</v>
      </c>
      <c r="D33" s="182">
        <f>2412+6536</f>
        <v>8948</v>
      </c>
      <c r="E33" s="182">
        <v>2412</v>
      </c>
      <c r="F33" s="37">
        <f t="shared" si="0"/>
        <v>12239</v>
      </c>
      <c r="G33" s="37">
        <f t="shared" si="1"/>
        <v>1893</v>
      </c>
      <c r="H33" s="110">
        <f t="shared" si="2"/>
        <v>136.7791685292803</v>
      </c>
      <c r="I33" s="114">
        <f>G33/E33*100</f>
        <v>78.48258706467661</v>
      </c>
    </row>
    <row r="34" spans="1:9" ht="15" customHeight="1">
      <c r="A34" s="112" t="s">
        <v>193</v>
      </c>
      <c r="B34" s="180">
        <v>48</v>
      </c>
      <c r="C34" s="181"/>
      <c r="D34" s="183">
        <v>4896</v>
      </c>
      <c r="E34" s="182"/>
      <c r="F34" s="37">
        <f t="shared" si="0"/>
        <v>-4848</v>
      </c>
      <c r="G34" s="37">
        <f t="shared" si="1"/>
        <v>0</v>
      </c>
      <c r="H34" s="110">
        <f t="shared" si="2"/>
        <v>-99.01960784313727</v>
      </c>
      <c r="I34" s="114"/>
    </row>
    <row r="35" spans="1:9" ht="15" customHeight="1">
      <c r="A35" s="120" t="s">
        <v>210</v>
      </c>
      <c r="B35" s="37">
        <f>SUM(B36:B37)</f>
        <v>15503</v>
      </c>
      <c r="C35" s="37">
        <f>SUM(C36:C37)</f>
        <v>0</v>
      </c>
      <c r="D35" s="37">
        <f>SUM(D36:D37)</f>
        <v>23089</v>
      </c>
      <c r="E35" s="37">
        <f>SUM(E36:E37)</f>
        <v>0</v>
      </c>
      <c r="F35" s="37">
        <f t="shared" si="0"/>
        <v>-7586</v>
      </c>
      <c r="G35" s="37">
        <f t="shared" si="1"/>
        <v>0</v>
      </c>
      <c r="H35" s="110">
        <f t="shared" si="2"/>
        <v>-32.85547230282819</v>
      </c>
      <c r="I35" s="114"/>
    </row>
    <row r="36" spans="1:9" ht="15" customHeight="1">
      <c r="A36" s="119" t="s">
        <v>211</v>
      </c>
      <c r="B36" s="36">
        <v>2564</v>
      </c>
      <c r="C36" s="36"/>
      <c r="D36" s="37">
        <v>6980</v>
      </c>
      <c r="E36" s="37"/>
      <c r="F36" s="37">
        <f t="shared" si="0"/>
        <v>-4416</v>
      </c>
      <c r="G36" s="37">
        <f t="shared" si="1"/>
        <v>0</v>
      </c>
      <c r="H36" s="110">
        <f t="shared" si="2"/>
        <v>-63.26647564469914</v>
      </c>
      <c r="I36" s="114"/>
    </row>
    <row r="37" spans="1:9" ht="15" customHeight="1">
      <c r="A37" s="119" t="s">
        <v>212</v>
      </c>
      <c r="B37" s="36">
        <v>12939</v>
      </c>
      <c r="C37" s="36"/>
      <c r="D37" s="37">
        <f>7030+15478-6399</f>
        <v>16109</v>
      </c>
      <c r="E37" s="37"/>
      <c r="F37" s="37">
        <f t="shared" si="0"/>
        <v>-3170</v>
      </c>
      <c r="G37" s="37">
        <f t="shared" si="1"/>
        <v>0</v>
      </c>
      <c r="H37" s="110">
        <f t="shared" si="2"/>
        <v>-19.678440623254083</v>
      </c>
      <c r="I37" s="114"/>
    </row>
    <row r="38" spans="1:9" ht="15" customHeight="1">
      <c r="A38" s="120" t="s">
        <v>213</v>
      </c>
      <c r="B38" s="36">
        <f>SUM(B39:B41)</f>
        <v>5990</v>
      </c>
      <c r="C38" s="36">
        <f>SUM(C39:C41)</f>
        <v>0</v>
      </c>
      <c r="D38" s="36">
        <f>SUM(D39:D41)</f>
        <v>7991</v>
      </c>
      <c r="E38" s="37"/>
      <c r="F38" s="37">
        <f t="shared" si="0"/>
        <v>-2001</v>
      </c>
      <c r="G38" s="37">
        <f t="shared" si="1"/>
        <v>0</v>
      </c>
      <c r="H38" s="110">
        <f t="shared" si="2"/>
        <v>-25.040670754598928</v>
      </c>
      <c r="I38" s="114"/>
    </row>
    <row r="39" spans="1:9" ht="15" customHeight="1">
      <c r="A39" s="119" t="s">
        <v>214</v>
      </c>
      <c r="B39" s="36">
        <v>1555</v>
      </c>
      <c r="C39" s="36"/>
      <c r="D39" s="37"/>
      <c r="E39" s="37"/>
      <c r="F39" s="37">
        <f t="shared" si="0"/>
        <v>1555</v>
      </c>
      <c r="G39" s="37">
        <f t="shared" si="1"/>
        <v>0</v>
      </c>
      <c r="H39" s="110"/>
      <c r="I39" s="114"/>
    </row>
    <row r="40" spans="1:9" ht="15" customHeight="1">
      <c r="A40" s="119" t="s">
        <v>215</v>
      </c>
      <c r="B40" s="36">
        <v>1122</v>
      </c>
      <c r="C40" s="36"/>
      <c r="D40" s="37">
        <v>1592</v>
      </c>
      <c r="E40" s="37"/>
      <c r="F40" s="37">
        <f t="shared" si="0"/>
        <v>-470</v>
      </c>
      <c r="G40" s="37">
        <f t="shared" si="1"/>
        <v>0</v>
      </c>
      <c r="H40" s="110">
        <f t="shared" si="2"/>
        <v>-29.52261306532663</v>
      </c>
      <c r="I40" s="114"/>
    </row>
    <row r="41" spans="1:9" ht="15" customHeight="1">
      <c r="A41" s="119" t="s">
        <v>216</v>
      </c>
      <c r="B41" s="36">
        <v>3313</v>
      </c>
      <c r="C41" s="37"/>
      <c r="D41" s="37">
        <v>6399</v>
      </c>
      <c r="E41" s="37"/>
      <c r="F41" s="37">
        <f t="shared" si="0"/>
        <v>-3086</v>
      </c>
      <c r="G41" s="37">
        <f t="shared" si="1"/>
        <v>0</v>
      </c>
      <c r="H41" s="110">
        <f t="shared" si="2"/>
        <v>-48.22628535708704</v>
      </c>
      <c r="I41" s="114"/>
    </row>
    <row r="42" spans="1:9" ht="15" customHeight="1">
      <c r="A42" s="111" t="s">
        <v>194</v>
      </c>
      <c r="B42" s="36">
        <f>SUM(B43:B47)</f>
        <v>38304</v>
      </c>
      <c r="C42" s="36">
        <f>SUM(C43:C47)</f>
        <v>6622</v>
      </c>
      <c r="D42" s="37">
        <f>SUM(D43:D47)</f>
        <v>55015</v>
      </c>
      <c r="E42" s="37">
        <f>SUM(E43:E47)</f>
        <v>9987</v>
      </c>
      <c r="F42" s="37">
        <f t="shared" si="0"/>
        <v>-16711</v>
      </c>
      <c r="G42" s="37">
        <f t="shared" si="1"/>
        <v>-3365</v>
      </c>
      <c r="H42" s="110">
        <f t="shared" si="2"/>
        <v>-30.375352176679087</v>
      </c>
      <c r="I42" s="114">
        <f>G42/E42*100</f>
        <v>-33.69380194252528</v>
      </c>
    </row>
    <row r="43" spans="1:9" ht="15" customHeight="1">
      <c r="A43" s="112" t="s">
        <v>195</v>
      </c>
      <c r="B43" s="36">
        <v>22753</v>
      </c>
      <c r="C43" s="36">
        <v>4901</v>
      </c>
      <c r="D43" s="182">
        <f>17649+122+15521</f>
        <v>33292</v>
      </c>
      <c r="E43" s="182">
        <v>8330</v>
      </c>
      <c r="F43" s="37">
        <f t="shared" si="0"/>
        <v>-10539</v>
      </c>
      <c r="G43" s="37">
        <f t="shared" si="1"/>
        <v>-3429</v>
      </c>
      <c r="H43" s="110">
        <f t="shared" si="2"/>
        <v>-31.656253754655772</v>
      </c>
      <c r="I43" s="114">
        <f>G43/E43*100</f>
        <v>-41.16446578631452</v>
      </c>
    </row>
    <row r="44" spans="1:9" ht="15" customHeight="1">
      <c r="A44" s="119" t="s">
        <v>217</v>
      </c>
      <c r="B44" s="36">
        <v>362</v>
      </c>
      <c r="C44" s="36">
        <v>0</v>
      </c>
      <c r="D44" s="37">
        <v>178</v>
      </c>
      <c r="E44" s="37"/>
      <c r="F44" s="37">
        <f t="shared" si="0"/>
        <v>184</v>
      </c>
      <c r="G44" s="37">
        <f t="shared" si="1"/>
        <v>0</v>
      </c>
      <c r="H44" s="110">
        <f t="shared" si="2"/>
        <v>103.37078651685394</v>
      </c>
      <c r="I44" s="114"/>
    </row>
    <row r="45" spans="1:9" ht="15" customHeight="1">
      <c r="A45" s="119" t="s">
        <v>218</v>
      </c>
      <c r="B45" s="36">
        <v>12522</v>
      </c>
      <c r="C45" s="36">
        <v>0</v>
      </c>
      <c r="D45" s="37">
        <v>16751</v>
      </c>
      <c r="E45" s="37"/>
      <c r="F45" s="37">
        <f t="shared" si="0"/>
        <v>-4229</v>
      </c>
      <c r="G45" s="37">
        <f t="shared" si="1"/>
        <v>0</v>
      </c>
      <c r="H45" s="110">
        <f t="shared" si="2"/>
        <v>-25.246253954987765</v>
      </c>
      <c r="I45" s="114"/>
    </row>
    <row r="46" spans="1:9" ht="15" customHeight="1">
      <c r="A46" s="112" t="s">
        <v>196</v>
      </c>
      <c r="B46" s="36">
        <v>1684</v>
      </c>
      <c r="C46" s="36">
        <v>1683</v>
      </c>
      <c r="D46" s="182">
        <f>1636</f>
        <v>1636</v>
      </c>
      <c r="E46" s="182">
        <v>1636</v>
      </c>
      <c r="F46" s="37">
        <f t="shared" si="0"/>
        <v>48</v>
      </c>
      <c r="G46" s="37">
        <f t="shared" si="1"/>
        <v>47</v>
      </c>
      <c r="H46" s="110">
        <f t="shared" si="2"/>
        <v>2.93398533007335</v>
      </c>
      <c r="I46" s="114">
        <f>G46/E46*100</f>
        <v>2.8728606356968216</v>
      </c>
    </row>
    <row r="47" spans="1:9" ht="15" customHeight="1">
      <c r="A47" s="112" t="s">
        <v>197</v>
      </c>
      <c r="B47" s="36">
        <v>983</v>
      </c>
      <c r="C47" s="36">
        <v>38</v>
      </c>
      <c r="D47" s="36">
        <f>21+3137</f>
        <v>3158</v>
      </c>
      <c r="E47" s="36">
        <v>21</v>
      </c>
      <c r="F47" s="37">
        <f t="shared" si="0"/>
        <v>-2175</v>
      </c>
      <c r="G47" s="37">
        <f t="shared" si="1"/>
        <v>17</v>
      </c>
      <c r="H47" s="110">
        <f t="shared" si="2"/>
        <v>-68.87270424319189</v>
      </c>
      <c r="I47" s="114">
        <f>G47/E47*100</f>
        <v>80.95238095238095</v>
      </c>
    </row>
    <row r="48" spans="1:9" ht="15" customHeight="1">
      <c r="A48" s="111" t="s">
        <v>198</v>
      </c>
      <c r="B48" s="36">
        <f>B49</f>
        <v>31889</v>
      </c>
      <c r="C48" s="36">
        <f>C49</f>
        <v>0</v>
      </c>
      <c r="D48" s="36">
        <f>D49</f>
        <v>21331</v>
      </c>
      <c r="E48" s="36">
        <f>E49</f>
        <v>0</v>
      </c>
      <c r="F48" s="37">
        <f t="shared" si="0"/>
        <v>10558</v>
      </c>
      <c r="G48" s="37">
        <f t="shared" si="1"/>
        <v>0</v>
      </c>
      <c r="H48" s="110">
        <f t="shared" si="2"/>
        <v>49.49603862922507</v>
      </c>
      <c r="I48" s="114"/>
    </row>
    <row r="49" spans="1:9" ht="15" customHeight="1">
      <c r="A49" s="112" t="s">
        <v>199</v>
      </c>
      <c r="B49" s="36">
        <v>31889</v>
      </c>
      <c r="C49" s="36"/>
      <c r="D49" s="183">
        <f>18720+2611</f>
        <v>21331</v>
      </c>
      <c r="E49" s="36"/>
      <c r="F49" s="37">
        <f t="shared" si="0"/>
        <v>10558</v>
      </c>
      <c r="G49" s="37">
        <f t="shared" si="1"/>
        <v>0</v>
      </c>
      <c r="H49" s="110">
        <f t="shared" si="2"/>
        <v>49.49603862922507</v>
      </c>
      <c r="I49" s="114"/>
    </row>
    <row r="50" spans="1:9" ht="15" customHeight="1">
      <c r="A50" s="111" t="s">
        <v>200</v>
      </c>
      <c r="B50" s="37">
        <f>SUM(B51:B52)</f>
        <v>1503</v>
      </c>
      <c r="C50" s="36">
        <f>SUM(C51:C52)</f>
        <v>0</v>
      </c>
      <c r="D50" s="36">
        <f>SUM(D51:D52)</f>
        <v>2612</v>
      </c>
      <c r="E50" s="36">
        <f>SUM(E51:E52)</f>
        <v>0</v>
      </c>
      <c r="F50" s="37">
        <f t="shared" si="0"/>
        <v>-1109</v>
      </c>
      <c r="G50" s="37">
        <f t="shared" si="1"/>
        <v>0</v>
      </c>
      <c r="H50" s="110">
        <f t="shared" si="2"/>
        <v>-42.45788667687596</v>
      </c>
      <c r="I50" s="114"/>
    </row>
    <row r="51" spans="1:9" ht="15" customHeight="1">
      <c r="A51" s="112" t="s">
        <v>201</v>
      </c>
      <c r="B51" s="36">
        <v>1490</v>
      </c>
      <c r="C51" s="36">
        <v>0</v>
      </c>
      <c r="D51" s="164">
        <v>2599</v>
      </c>
      <c r="E51" s="36">
        <v>0</v>
      </c>
      <c r="F51" s="37">
        <f t="shared" si="0"/>
        <v>-1109</v>
      </c>
      <c r="G51" s="37">
        <f t="shared" si="1"/>
        <v>0</v>
      </c>
      <c r="H51" s="110">
        <f t="shared" si="2"/>
        <v>-42.670257791458255</v>
      </c>
      <c r="I51" s="114"/>
    </row>
    <row r="52" spans="1:9" ht="15" customHeight="1">
      <c r="A52" s="117" t="s">
        <v>202</v>
      </c>
      <c r="B52" s="36">
        <v>13</v>
      </c>
      <c r="C52" s="36">
        <v>0</v>
      </c>
      <c r="D52" s="164">
        <v>13</v>
      </c>
      <c r="E52" s="37">
        <v>0</v>
      </c>
      <c r="F52" s="37">
        <f t="shared" si="0"/>
        <v>0</v>
      </c>
      <c r="G52" s="37">
        <f t="shared" si="1"/>
        <v>0</v>
      </c>
      <c r="H52" s="110">
        <f t="shared" si="2"/>
        <v>0</v>
      </c>
      <c r="I52" s="114"/>
    </row>
    <row r="53" spans="1:9" ht="15" customHeight="1">
      <c r="A53" s="120" t="s">
        <v>219</v>
      </c>
      <c r="B53" s="37">
        <f>B54</f>
        <v>0</v>
      </c>
      <c r="C53" s="37">
        <f>C54</f>
        <v>0</v>
      </c>
      <c r="D53" s="194">
        <f>D54</f>
        <v>0</v>
      </c>
      <c r="E53" s="37">
        <f>E54</f>
        <v>0</v>
      </c>
      <c r="F53" s="37">
        <f t="shared" si="0"/>
        <v>0</v>
      </c>
      <c r="G53" s="37">
        <f t="shared" si="1"/>
        <v>0</v>
      </c>
      <c r="H53" s="110"/>
      <c r="I53" s="114"/>
    </row>
    <row r="54" spans="1:9" ht="15" customHeight="1" thickBot="1">
      <c r="A54" s="121" t="s">
        <v>220</v>
      </c>
      <c r="B54" s="43"/>
      <c r="C54" s="43"/>
      <c r="D54" s="122"/>
      <c r="E54" s="122"/>
      <c r="F54" s="122">
        <f>B54-D54</f>
        <v>0</v>
      </c>
      <c r="G54" s="123">
        <f>C54-E54</f>
        <v>0</v>
      </c>
      <c r="H54" s="115"/>
      <c r="I54" s="116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/>
  <pageMargins left="1.220472440944882" right="0.5511811023622047" top="0.7480314960629921" bottom="0.7480314960629921" header="0.31496062992125984" footer="0.31496062992125984"/>
  <pageSetup firstPageNumber="8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Zeros="0" zoomScalePageLayoutView="0" workbookViewId="0" topLeftCell="A18">
      <selection activeCell="A36" sqref="A36:A37"/>
    </sheetView>
  </sheetViews>
  <sheetFormatPr defaultColWidth="9.00390625" defaultRowHeight="14.25"/>
  <cols>
    <col min="1" max="1" width="27.625" style="48" customWidth="1"/>
    <col min="2" max="2" width="12.625" style="48" customWidth="1"/>
    <col min="3" max="3" width="43.625" style="48" customWidth="1"/>
    <col min="4" max="4" width="12.00390625" style="48" customWidth="1"/>
    <col min="5" max="6" width="11.875" style="48" customWidth="1"/>
    <col min="7" max="7" width="11.75390625" style="48" customWidth="1"/>
    <col min="8" max="8" width="11.25390625" style="48" customWidth="1"/>
    <col min="9" max="16384" width="9.00390625" style="48" customWidth="1"/>
  </cols>
  <sheetData>
    <row r="1" spans="1:8" ht="33" customHeight="1">
      <c r="A1" s="243" t="s">
        <v>282</v>
      </c>
      <c r="B1" s="243"/>
      <c r="C1" s="243"/>
      <c r="D1" s="243"/>
      <c r="E1" s="243"/>
      <c r="F1" s="243"/>
      <c r="G1" s="243"/>
      <c r="H1" s="243"/>
    </row>
    <row r="2" spans="1:7" ht="25.5" customHeight="1" thickBot="1">
      <c r="A2" s="118" t="s">
        <v>245</v>
      </c>
      <c r="B2" s="49"/>
      <c r="C2" s="49"/>
      <c r="D2" s="49"/>
      <c r="F2" s="50" t="s">
        <v>107</v>
      </c>
      <c r="G2" s="50"/>
    </row>
    <row r="3" spans="1:8" ht="21.75" customHeight="1" thickBot="1">
      <c r="A3" s="238" t="s">
        <v>132</v>
      </c>
      <c r="B3" s="239"/>
      <c r="C3" s="240" t="s">
        <v>133</v>
      </c>
      <c r="D3" s="241"/>
      <c r="E3" s="241"/>
      <c r="F3" s="241"/>
      <c r="G3" s="241"/>
      <c r="H3" s="242"/>
    </row>
    <row r="4" spans="1:8" ht="21.75" customHeight="1">
      <c r="A4" s="93" t="s">
        <v>108</v>
      </c>
      <c r="B4" s="94" t="s">
        <v>109</v>
      </c>
      <c r="C4" s="94" t="s">
        <v>110</v>
      </c>
      <c r="D4" s="94" t="s">
        <v>109</v>
      </c>
      <c r="E4" s="95" t="s">
        <v>111</v>
      </c>
      <c r="F4" s="96" t="s">
        <v>112</v>
      </c>
      <c r="G4" s="96" t="s">
        <v>283</v>
      </c>
      <c r="H4" s="189" t="s">
        <v>136</v>
      </c>
    </row>
    <row r="5" spans="1:8" ht="21.75" customHeight="1">
      <c r="A5" s="51" t="s">
        <v>113</v>
      </c>
      <c r="B5" s="52">
        <f>SUM(B6:B11)</f>
        <v>1793</v>
      </c>
      <c r="C5" s="53" t="s">
        <v>114</v>
      </c>
      <c r="D5" s="129">
        <f>D6+D11+D17+D23+D25+D28+D29+D30</f>
        <v>20989</v>
      </c>
      <c r="E5" s="129">
        <f>E6+E11+E17+E23+E25+E28+E29+E30</f>
        <v>2490</v>
      </c>
      <c r="F5" s="129">
        <f>F6+F11+F17+F23+F25+F28+F29+F30</f>
        <v>3486</v>
      </c>
      <c r="G5" s="129">
        <f>G6+G11+G17+G23+G25+G28+G29+G30</f>
        <v>15000</v>
      </c>
      <c r="H5" s="185">
        <f>H6+H11+H17+H23+H25+H28+H29+H30</f>
        <v>13</v>
      </c>
    </row>
    <row r="6" spans="1:8" ht="21.75" customHeight="1">
      <c r="A6" s="54" t="s">
        <v>115</v>
      </c>
      <c r="B6" s="55">
        <v>879</v>
      </c>
      <c r="C6" s="86" t="s">
        <v>153</v>
      </c>
      <c r="D6" s="125">
        <f>D7+D9</f>
        <v>21</v>
      </c>
      <c r="E6" s="125">
        <f>E7+E9</f>
        <v>0</v>
      </c>
      <c r="F6" s="125">
        <f>F7+F9</f>
        <v>21</v>
      </c>
      <c r="G6" s="131"/>
      <c r="H6" s="62"/>
    </row>
    <row r="7" spans="1:8" ht="21.75" customHeight="1">
      <c r="A7" s="57" t="s">
        <v>116</v>
      </c>
      <c r="B7" s="55">
        <v>34</v>
      </c>
      <c r="C7" s="86" t="s">
        <v>147</v>
      </c>
      <c r="D7" s="130">
        <f>D8</f>
        <v>21</v>
      </c>
      <c r="E7" s="130">
        <f>E8</f>
        <v>0</v>
      </c>
      <c r="F7" s="130">
        <f>F8</f>
        <v>21</v>
      </c>
      <c r="G7" s="132"/>
      <c r="H7" s="62"/>
    </row>
    <row r="8" spans="1:8" ht="21.75" customHeight="1">
      <c r="A8" s="57" t="s">
        <v>117</v>
      </c>
      <c r="B8" s="55">
        <v>11</v>
      </c>
      <c r="C8" s="87" t="s">
        <v>148</v>
      </c>
      <c r="D8" s="130">
        <f>SUM(E8:H8)</f>
        <v>21</v>
      </c>
      <c r="E8" s="125"/>
      <c r="F8" s="125">
        <v>21</v>
      </c>
      <c r="G8" s="131"/>
      <c r="H8" s="62"/>
    </row>
    <row r="9" spans="1:8" ht="21.75" customHeight="1">
      <c r="A9" s="57" t="s">
        <v>118</v>
      </c>
      <c r="B9" s="55">
        <v>734</v>
      </c>
      <c r="C9" s="92" t="s">
        <v>149</v>
      </c>
      <c r="D9" s="130">
        <f>E9+F9+H9</f>
        <v>0</v>
      </c>
      <c r="E9" s="125">
        <f>SUM(E10:E11)</f>
        <v>0</v>
      </c>
      <c r="F9" s="125">
        <f>F10</f>
        <v>0</v>
      </c>
      <c r="G9" s="131"/>
      <c r="H9" s="62"/>
    </row>
    <row r="10" spans="1:8" ht="21.75" customHeight="1">
      <c r="A10" s="57" t="s">
        <v>120</v>
      </c>
      <c r="B10" s="55">
        <v>135</v>
      </c>
      <c r="C10" s="87" t="s">
        <v>150</v>
      </c>
      <c r="D10" s="130">
        <f>E10+F10+H10</f>
        <v>0</v>
      </c>
      <c r="E10" s="125"/>
      <c r="F10" s="125"/>
      <c r="G10" s="131"/>
      <c r="H10" s="62"/>
    </row>
    <row r="11" spans="1:8" ht="21.75" customHeight="1">
      <c r="A11" s="59"/>
      <c r="B11" s="55"/>
      <c r="C11" s="88" t="s">
        <v>154</v>
      </c>
      <c r="D11" s="125">
        <f>D12+D15</f>
        <v>3126</v>
      </c>
      <c r="E11" s="125">
        <f>E12+E15</f>
        <v>0</v>
      </c>
      <c r="F11" s="125">
        <f>F12+F15</f>
        <v>3126</v>
      </c>
      <c r="G11" s="131"/>
      <c r="H11" s="62"/>
    </row>
    <row r="12" spans="1:8" ht="21.75" customHeight="1">
      <c r="A12" s="60" t="s">
        <v>123</v>
      </c>
      <c r="B12" s="61">
        <v>3868</v>
      </c>
      <c r="C12" s="88" t="s">
        <v>135</v>
      </c>
      <c r="D12" s="125">
        <f>SUM(E12:H12)</f>
        <v>3112</v>
      </c>
      <c r="E12" s="130">
        <f>SUM(E13:E14)</f>
        <v>0</v>
      </c>
      <c r="F12" s="130">
        <f>SUM(F13:F14)</f>
        <v>3112</v>
      </c>
      <c r="G12" s="132"/>
      <c r="H12" s="62"/>
    </row>
    <row r="13" spans="1:8" ht="21.75" customHeight="1">
      <c r="A13" s="57"/>
      <c r="B13" s="55"/>
      <c r="C13" s="87" t="s">
        <v>151</v>
      </c>
      <c r="D13" s="125">
        <f>SUM(E13:H13)</f>
        <v>1002</v>
      </c>
      <c r="E13" s="125"/>
      <c r="F13" s="125">
        <v>1002</v>
      </c>
      <c r="G13" s="131"/>
      <c r="H13" s="62"/>
    </row>
    <row r="14" spans="1:8" ht="21.75" customHeight="1">
      <c r="A14" s="57"/>
      <c r="B14" s="55"/>
      <c r="C14" s="87" t="s">
        <v>152</v>
      </c>
      <c r="D14" s="125">
        <f>SUM(E14:H14)</f>
        <v>2110</v>
      </c>
      <c r="E14" s="125"/>
      <c r="F14" s="131">
        <v>2110</v>
      </c>
      <c r="G14" s="131"/>
      <c r="H14" s="62"/>
    </row>
    <row r="15" spans="1:8" ht="21.75" customHeight="1">
      <c r="A15" s="57"/>
      <c r="B15" s="55"/>
      <c r="C15" s="89" t="s">
        <v>134</v>
      </c>
      <c r="D15" s="131">
        <f>SUM(E15:F15)</f>
        <v>14</v>
      </c>
      <c r="E15" s="131">
        <f>E16</f>
        <v>0</v>
      </c>
      <c r="F15" s="131">
        <f>F16</f>
        <v>14</v>
      </c>
      <c r="G15" s="131"/>
      <c r="H15" s="62"/>
    </row>
    <row r="16" spans="1:8" ht="21.75" customHeight="1">
      <c r="A16" s="57"/>
      <c r="B16" s="55"/>
      <c r="C16" s="87" t="s">
        <v>152</v>
      </c>
      <c r="D16" s="131">
        <f>SUM(E16:H16)</f>
        <v>14</v>
      </c>
      <c r="E16" s="125"/>
      <c r="F16" s="131">
        <v>14</v>
      </c>
      <c r="G16" s="131"/>
      <c r="H16" s="62"/>
    </row>
    <row r="17" spans="1:8" ht="21.75" customHeight="1">
      <c r="A17" s="63"/>
      <c r="B17" s="55"/>
      <c r="C17" s="89" t="s">
        <v>155</v>
      </c>
      <c r="D17" s="130">
        <f>SUM(D18:D22)</f>
        <v>940</v>
      </c>
      <c r="E17" s="130">
        <f>SUM(E18:E22)</f>
        <v>927</v>
      </c>
      <c r="F17" s="130">
        <f>SUM(F18:F22)</f>
        <v>0</v>
      </c>
      <c r="G17" s="130">
        <f>SUM(G18:G22)</f>
        <v>0</v>
      </c>
      <c r="H17" s="186">
        <f>SUM(H18:H22)</f>
        <v>13</v>
      </c>
    </row>
    <row r="18" spans="1:8" ht="21.75" customHeight="1">
      <c r="A18" s="63"/>
      <c r="B18" s="55"/>
      <c r="C18" s="58" t="s">
        <v>119</v>
      </c>
      <c r="D18" s="132">
        <f>SUM(E18:H18)</f>
        <v>28</v>
      </c>
      <c r="E18" s="133">
        <v>15</v>
      </c>
      <c r="F18" s="132"/>
      <c r="G18" s="132"/>
      <c r="H18" s="184">
        <v>13</v>
      </c>
    </row>
    <row r="19" spans="1:8" ht="21.75" customHeight="1">
      <c r="A19" s="63"/>
      <c r="B19" s="55"/>
      <c r="C19" s="58" t="s">
        <v>121</v>
      </c>
      <c r="D19" s="132">
        <f>SUM(E19:H19)</f>
        <v>34</v>
      </c>
      <c r="E19" s="133">
        <v>34</v>
      </c>
      <c r="F19" s="132"/>
      <c r="G19" s="132"/>
      <c r="H19" s="62"/>
    </row>
    <row r="20" spans="1:8" ht="21.75" customHeight="1">
      <c r="A20" s="63"/>
      <c r="B20" s="55"/>
      <c r="C20" s="58" t="s">
        <v>122</v>
      </c>
      <c r="D20" s="132">
        <f>SUM(E20:H20)</f>
        <v>11</v>
      </c>
      <c r="E20" s="133">
        <v>11</v>
      </c>
      <c r="F20" s="131"/>
      <c r="G20" s="131"/>
      <c r="H20" s="62"/>
    </row>
    <row r="21" spans="1:8" ht="21.75" customHeight="1">
      <c r="A21" s="63"/>
      <c r="B21" s="55"/>
      <c r="C21" s="58" t="s">
        <v>124</v>
      </c>
      <c r="D21" s="132">
        <f>SUM(E21:H21)</f>
        <v>734</v>
      </c>
      <c r="E21" s="133">
        <v>734</v>
      </c>
      <c r="F21" s="131"/>
      <c r="G21" s="131"/>
      <c r="H21" s="62"/>
    </row>
    <row r="22" spans="1:8" ht="21.75" customHeight="1">
      <c r="A22" s="63"/>
      <c r="B22" s="55"/>
      <c r="C22" s="58" t="s">
        <v>125</v>
      </c>
      <c r="D22" s="132">
        <f>SUM(E22:H22)</f>
        <v>133</v>
      </c>
      <c r="E22" s="133">
        <v>133</v>
      </c>
      <c r="F22" s="131"/>
      <c r="G22" s="131"/>
      <c r="H22" s="62"/>
    </row>
    <row r="23" spans="1:8" ht="21.75" customHeight="1">
      <c r="A23" s="63"/>
      <c r="B23" s="55"/>
      <c r="C23" s="124" t="s">
        <v>226</v>
      </c>
      <c r="D23" s="132">
        <f>SUM(E23:F23)</f>
        <v>0</v>
      </c>
      <c r="E23" s="125"/>
      <c r="F23" s="125">
        <f>F24</f>
        <v>0</v>
      </c>
      <c r="G23" s="125"/>
      <c r="H23" s="62"/>
    </row>
    <row r="24" spans="1:8" ht="21.75" customHeight="1">
      <c r="A24" s="63"/>
      <c r="B24" s="55"/>
      <c r="C24" s="125" t="s">
        <v>227</v>
      </c>
      <c r="D24" s="132">
        <f>SUM(E24:F24)</f>
        <v>0</v>
      </c>
      <c r="E24" s="125"/>
      <c r="F24" s="125"/>
      <c r="G24" s="125"/>
      <c r="H24" s="62"/>
    </row>
    <row r="25" spans="1:8" ht="21.75" customHeight="1">
      <c r="A25" s="63"/>
      <c r="B25" s="55"/>
      <c r="C25" s="126" t="s">
        <v>228</v>
      </c>
      <c r="D25" s="125">
        <f>SUM(D26:D27)</f>
        <v>15339</v>
      </c>
      <c r="E25" s="125">
        <f>SUM(E26:E27)</f>
        <v>0</v>
      </c>
      <c r="F25" s="125">
        <f>SUM(F26:F27)</f>
        <v>339</v>
      </c>
      <c r="G25" s="125">
        <f>SUM(G26:G27)</f>
        <v>15000</v>
      </c>
      <c r="H25" s="187">
        <f>SUM(H26:H27)</f>
        <v>0</v>
      </c>
    </row>
    <row r="26" spans="1:8" ht="21.75" customHeight="1">
      <c r="A26" s="63"/>
      <c r="B26" s="55"/>
      <c r="C26" s="152" t="s">
        <v>247</v>
      </c>
      <c r="D26" s="132">
        <f aca="true" t="shared" si="0" ref="D26:D32">SUM(E26:H26)</f>
        <v>15000</v>
      </c>
      <c r="E26" s="125"/>
      <c r="F26" s="131"/>
      <c r="G26" s="131">
        <v>15000</v>
      </c>
      <c r="H26" s="62"/>
    </row>
    <row r="27" spans="1:8" ht="21.75" customHeight="1">
      <c r="A27" s="63"/>
      <c r="B27" s="55"/>
      <c r="C27" s="58" t="s">
        <v>126</v>
      </c>
      <c r="D27" s="132">
        <f t="shared" si="0"/>
        <v>339</v>
      </c>
      <c r="E27" s="125"/>
      <c r="F27" s="131">
        <v>339</v>
      </c>
      <c r="G27" s="131"/>
      <c r="H27" s="62"/>
    </row>
    <row r="28" spans="1:8" ht="21.75" customHeight="1">
      <c r="A28" s="60" t="s">
        <v>127</v>
      </c>
      <c r="B28" s="90">
        <v>13</v>
      </c>
      <c r="C28" s="126" t="s">
        <v>229</v>
      </c>
      <c r="D28" s="132">
        <f t="shared" si="0"/>
        <v>1543</v>
      </c>
      <c r="E28" s="125">
        <v>1543</v>
      </c>
      <c r="F28" s="131"/>
      <c r="G28" s="131"/>
      <c r="H28" s="56"/>
    </row>
    <row r="29" spans="1:8" ht="21.75" customHeight="1">
      <c r="A29" s="59"/>
      <c r="B29" s="52"/>
      <c r="C29" s="127" t="s">
        <v>230</v>
      </c>
      <c r="D29" s="132">
        <f t="shared" si="0"/>
        <v>20</v>
      </c>
      <c r="E29" s="125">
        <v>20</v>
      </c>
      <c r="F29" s="131"/>
      <c r="G29" s="131"/>
      <c r="H29" s="56"/>
    </row>
    <row r="30" spans="1:8" ht="21.75" customHeight="1">
      <c r="A30" s="60" t="s">
        <v>128</v>
      </c>
      <c r="B30" s="90">
        <v>700</v>
      </c>
      <c r="C30" s="128" t="s">
        <v>232</v>
      </c>
      <c r="D30" s="132">
        <f t="shared" si="0"/>
        <v>0</v>
      </c>
      <c r="E30" s="125"/>
      <c r="F30" s="125"/>
      <c r="G30" s="131"/>
      <c r="H30" s="62"/>
    </row>
    <row r="31" spans="1:8" ht="21.75" customHeight="1">
      <c r="A31" s="68"/>
      <c r="B31" s="69"/>
      <c r="C31" s="128" t="s">
        <v>231</v>
      </c>
      <c r="D31" s="132">
        <f t="shared" si="0"/>
        <v>7366</v>
      </c>
      <c r="E31" s="125"/>
      <c r="F31" s="125"/>
      <c r="G31" s="131">
        <v>7366</v>
      </c>
      <c r="H31" s="62"/>
    </row>
    <row r="32" spans="1:8" ht="21.75" customHeight="1">
      <c r="A32" s="70" t="s">
        <v>131</v>
      </c>
      <c r="B32" s="91">
        <v>22366</v>
      </c>
      <c r="C32" s="124" t="s">
        <v>233</v>
      </c>
      <c r="D32" s="132">
        <f t="shared" si="0"/>
        <v>385</v>
      </c>
      <c r="E32" s="125">
        <v>3</v>
      </c>
      <c r="F32" s="125">
        <v>382</v>
      </c>
      <c r="G32" s="131"/>
      <c r="H32" s="62"/>
    </row>
    <row r="33" spans="1:8" s="67" customFormat="1" ht="21.75" customHeight="1" thickBot="1">
      <c r="A33" s="64" t="s">
        <v>129</v>
      </c>
      <c r="B33" s="65">
        <f>B5+B12+B28+B30+B32</f>
        <v>28740</v>
      </c>
      <c r="C33" s="66" t="s">
        <v>130</v>
      </c>
      <c r="D33" s="134">
        <f>D5+D31+D32</f>
        <v>28740</v>
      </c>
      <c r="E33" s="134">
        <f>E5+E31+E32</f>
        <v>2493</v>
      </c>
      <c r="F33" s="134">
        <f>F5+F31+F32</f>
        <v>3868</v>
      </c>
      <c r="G33" s="134">
        <f>G5+G31+G32</f>
        <v>22366</v>
      </c>
      <c r="H33" s="188">
        <f>H5+H31+H32</f>
        <v>13</v>
      </c>
    </row>
  </sheetData>
  <sheetProtection/>
  <mergeCells count="3">
    <mergeCell ref="A3:B3"/>
    <mergeCell ref="C3:H3"/>
    <mergeCell ref="A1:H1"/>
  </mergeCells>
  <printOptions/>
  <pageMargins left="1.25" right="0.4724409448818898" top="0.2362204724409449" bottom="0.3937007874015748" header="0.2755905511811024" footer="0.15748031496062992"/>
  <pageSetup fitToHeight="1" fitToWidth="1" horizontalDpi="600" verticalDpi="600" orientation="landscape" paperSize="9" scale="79" r:id="rId1"/>
  <headerFooter alignWithMargins="0"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D24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31.625" style="0" customWidth="1"/>
    <col min="2" max="2" width="18.00390625" style="0" customWidth="1"/>
    <col min="3" max="3" width="37.50390625" style="0" customWidth="1"/>
    <col min="4" max="4" width="15.75390625" style="0" customWidth="1"/>
  </cols>
  <sheetData>
    <row r="3" spans="1:4" ht="30.75" customHeight="1">
      <c r="A3" s="244" t="s">
        <v>284</v>
      </c>
      <c r="B3" s="245"/>
      <c r="C3" s="245"/>
      <c r="D3" s="245"/>
    </row>
    <row r="4" spans="1:4" ht="34.5" customHeight="1" thickBot="1">
      <c r="A4" s="118" t="s">
        <v>246</v>
      </c>
      <c r="B4" s="150"/>
      <c r="C4" s="150"/>
      <c r="D4" s="151" t="s">
        <v>234</v>
      </c>
    </row>
    <row r="5" spans="1:4" ht="19.5" customHeight="1" thickBot="1">
      <c r="A5" s="246" t="s">
        <v>242</v>
      </c>
      <c r="B5" s="247"/>
      <c r="C5" s="248" t="s">
        <v>244</v>
      </c>
      <c r="D5" s="249"/>
    </row>
    <row r="6" spans="1:4" ht="19.5" customHeight="1">
      <c r="A6" s="140" t="s">
        <v>235</v>
      </c>
      <c r="B6" s="141" t="s">
        <v>243</v>
      </c>
      <c r="C6" s="140" t="s">
        <v>235</v>
      </c>
      <c r="D6" s="142" t="s">
        <v>243</v>
      </c>
    </row>
    <row r="7" spans="1:4" ht="19.5" customHeight="1">
      <c r="A7" s="143" t="s">
        <v>236</v>
      </c>
      <c r="B7" s="137"/>
      <c r="C7" s="136" t="s">
        <v>237</v>
      </c>
      <c r="D7" s="144">
        <f>D8</f>
        <v>23</v>
      </c>
    </row>
    <row r="8" spans="1:4" ht="19.5" customHeight="1">
      <c r="A8" s="143" t="s">
        <v>238</v>
      </c>
      <c r="B8" s="138">
        <v>23</v>
      </c>
      <c r="C8" s="136" t="s">
        <v>241</v>
      </c>
      <c r="D8" s="145">
        <v>23</v>
      </c>
    </row>
    <row r="9" spans="1:4" ht="19.5" customHeight="1">
      <c r="A9" s="143"/>
      <c r="B9" s="138"/>
      <c r="C9" s="136"/>
      <c r="D9" s="145"/>
    </row>
    <row r="10" spans="1:4" ht="19.5" customHeight="1">
      <c r="A10" s="143"/>
      <c r="B10" s="137"/>
      <c r="C10" s="136"/>
      <c r="D10" s="144"/>
    </row>
    <row r="11" spans="1:4" ht="19.5" customHeight="1">
      <c r="A11" s="143"/>
      <c r="B11" s="138"/>
      <c r="C11" s="136"/>
      <c r="D11" s="145"/>
    </row>
    <row r="12" spans="1:4" ht="19.5" customHeight="1">
      <c r="A12" s="143"/>
      <c r="B12" s="138"/>
      <c r="C12" s="136"/>
      <c r="D12" s="145"/>
    </row>
    <row r="13" spans="1:4" ht="19.5" customHeight="1">
      <c r="A13" s="143"/>
      <c r="B13" s="139"/>
      <c r="C13" s="136"/>
      <c r="D13" s="144"/>
    </row>
    <row r="14" spans="1:4" ht="19.5" customHeight="1" thickBot="1">
      <c r="A14" s="146" t="s">
        <v>239</v>
      </c>
      <c r="B14" s="147">
        <f>SUM(B7:B12)</f>
        <v>23</v>
      </c>
      <c r="C14" s="148" t="s">
        <v>240</v>
      </c>
      <c r="D14" s="149">
        <f>D7</f>
        <v>23</v>
      </c>
    </row>
    <row r="24" ht="15">
      <c r="C24" s="135"/>
    </row>
  </sheetData>
  <sheetProtection/>
  <mergeCells count="3">
    <mergeCell ref="A3:D3"/>
    <mergeCell ref="A5:B5"/>
    <mergeCell ref="C5:D5"/>
  </mergeCells>
  <printOptions/>
  <pageMargins left="1.92913385826771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</dc:creator>
  <cp:keywords/>
  <dc:description/>
  <cp:lastModifiedBy>Administrator</cp:lastModifiedBy>
  <cp:lastPrinted>2022-04-12T02:21:03Z</cp:lastPrinted>
  <dcterms:created xsi:type="dcterms:W3CDTF">2008-06-07T06:59:59Z</dcterms:created>
  <dcterms:modified xsi:type="dcterms:W3CDTF">2022-06-13T00:39:37Z</dcterms:modified>
  <cp:category/>
  <cp:version/>
  <cp:contentType/>
  <cp:contentStatus/>
</cp:coreProperties>
</file>